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00" windowHeight="7545" activeTab="1"/>
  </bookViews>
  <sheets>
    <sheet name="Planilha Orçamentaria" sheetId="1" r:id="rId1"/>
    <sheet name="CRONOGRAMA FISICO - FINANCEIRO" sheetId="2" r:id="rId2"/>
    <sheet name="Plan1" sheetId="3" r:id="rId3"/>
  </sheets>
  <definedNames>
    <definedName name="_xlnm.Print_Area" localSheetId="2">'Plan1'!$A$3:$L$45</definedName>
    <definedName name="_xlnm.Print_Area" localSheetId="0">'Planilha Orçamentaria'!$A$1:$J$47</definedName>
  </definedNames>
  <calcPr fullCalcOnLoad="1"/>
</workbook>
</file>

<file path=xl/sharedStrings.xml><?xml version="1.0" encoding="utf-8"?>
<sst xmlns="http://schemas.openxmlformats.org/spreadsheetml/2006/main" count="258" uniqueCount="115">
  <si>
    <t>DESCRIÇÃO</t>
  </si>
  <si>
    <t>UNID.</t>
  </si>
  <si>
    <t>MATERIAL</t>
  </si>
  <si>
    <t>M2</t>
  </si>
  <si>
    <t>%material</t>
  </si>
  <si>
    <t>% mão de obra</t>
  </si>
  <si>
    <t>BDI %</t>
  </si>
  <si>
    <t>M3</t>
  </si>
  <si>
    <t>ALVENARIA DE VEDAÇÃO</t>
  </si>
  <si>
    <t>M</t>
  </si>
  <si>
    <t>ALAMBRADO DE DIVISA:</t>
  </si>
  <si>
    <t>COBERTURA METÁLICA:</t>
  </si>
  <si>
    <t>KG</t>
  </si>
  <si>
    <t>SINAPI</t>
  </si>
  <si>
    <t>valor no
sinapi</t>
  </si>
  <si>
    <t>SUBTOTAL</t>
  </si>
  <si>
    <t>CÓDIGO</t>
  </si>
  <si>
    <t>SUPERESTRURURA/ESTRUTURA METÁLICA:</t>
  </si>
  <si>
    <t>TELHA DE METAL ONDULADA 0,5MM (COBERTURA EM ARCO)</t>
  </si>
  <si>
    <t>PLACA DE OBRA (PARA CONSTRUCAO CIVIL) EM CHAPA GALVANIZADA *N. 22*, ADESIVADA, DE *2,0 X 1,125* M</t>
  </si>
  <si>
    <t>FUNDAÇÃO DE BASE E ESTRUTURA</t>
  </si>
  <si>
    <t>FONTE</t>
  </si>
  <si>
    <t>PLANILHA ORÇAMENTÁRIA
COBERTURA METÁLICA QUADRA RECANTO TRANQUILO
Av. Dr. Darcy Sodero Horta, Recanto Tranquilo, Lavrinhas-SP</t>
  </si>
  <si>
    <t>PINTURA DE DEMARCAÇÃO DE QUADRA POLIESPORTIVA COM BORRACHA CLORADA, E = 5 CM, APLICAÇÃO MANUAL.</t>
  </si>
  <si>
    <t>LIMPEZA DA OBRA</t>
  </si>
  <si>
    <t>SERVIÇOS FINAIS</t>
  </si>
  <si>
    <t>PINTURA DA QUADRA:</t>
  </si>
  <si>
    <t>CDHU 182</t>
  </si>
  <si>
    <t>15.03.030</t>
  </si>
  <si>
    <t>FORNECIMENTO E MONTAGEM DE ESTRUTURA EM AÇO</t>
  </si>
  <si>
    <t>15.03.090</t>
  </si>
  <si>
    <t>MONTAGEM DE ESTRUTURA METÁLICA EM AÇO, SEM PINTURA</t>
  </si>
  <si>
    <t xml:space="preserve">ARMAÇÃO DE BLOCO, VIGA BALDRAME OU SAPATA UTILIZANDO AÇO CA-50 DE 8 MM - MONTAGEM. </t>
  </si>
  <si>
    <t xml:space="preserve">ARMAÇÃO DE BLOCO, VIGA BALDRAME OU SAPATA UTILIZANDO AÇO CA-50 DE 10 MM - MONTAGEM. </t>
  </si>
  <si>
    <t xml:space="preserve">CONCRETO FCK = 30MPA, TRAÇO 1:2,1:2,5 (EM MASSA SECA DE CIMENTO/ AREIA MÉDIA/ BRITA 1) - PREPARO MECÂNICO COM BETONEIRA 400 L. </t>
  </si>
  <si>
    <t xml:space="preserve">FABRICAÇÃO, MONTAGEM E DESMONTAGEM DE FÔRMA PARA VIGA BALDRAME, EM MADEIRA SERRADA, E=25 MM, 1 UTILIZAÇÃO. </t>
  </si>
  <si>
    <t xml:space="preserve">ARMAÇÃO DE BLOCO, VIGA BALDRAME OU SAPATA UTILIZANDO AÇO CA-50 DE 6,3 MM - MONTAGEM. </t>
  </si>
  <si>
    <t xml:space="preserve">ALVENARIA DE VEDAÇÃO DE BLOCOS VAZADOS DE CONCRETO DE 14X19X39CM (ESPESSURA 14CM) DE PAREDES COM ÁREA LÍQUIDA MENOR QUE 6M² SEM VÃOS E ARGAMASSA DE ASSENTAMENTO COM PREPARO MANUAL. </t>
  </si>
  <si>
    <t xml:space="preserve">ARMAÇÃO DE PILAR OU VIGA DE UMA ESTRUTURA CONVENCIONAL DE CONCRETO ARMADO EM UM EDIFÍCIO DE MÚLTIPLOS PAVIMENTOS UTILIZANDO AÇO CA-60 DE 5,0 MM - MONTAGEM. </t>
  </si>
  <si>
    <t xml:space="preserve">ARMAÇÃO DE PILAR OU VIGA DE UMA ESTRUTURA CONVENCIONAL DE CONCRETO ARMADO EM UM EDIFÍCIO DE MÚLTIPLOS PAVIMENTOS UTILIZANDO AÇO CA-50 DE 10,MM - MONTAGEM. </t>
  </si>
  <si>
    <t xml:space="preserve"> ARGAMASSA TRAÇO 1:2:8 (EM VOLUME DE CIMENTO, CAL E AREIA MÉDIA ÚMIDA) PARA EMBOÇO/MASSA ÚNICA/ASSENTAMENTO DE ALVENARIA DE VEDAÇÃO, PREPARO MANUAL.</t>
  </si>
  <si>
    <t xml:space="preserve">CHAPISCO APLICADO EM ALVENARIA (SEM PRESENÇA DE VÃOS) E ESTRUTURAS DE CONCRETO DE FACHADA, COM COLHER DE PEDREIRO. ARGAMASSA TRAÇO 1:3 COM PREPARO MANUAL. </t>
  </si>
  <si>
    <t>LANÇAMENTO COM USO DE BALDES, ADENSAMENTO E ACABAMENTO DE CONCRETO</t>
  </si>
  <si>
    <t>m</t>
  </si>
  <si>
    <t>CALHA EM CHAPA DE AÇO GALVANIZADO NÚMERO 24, DESENVOLVIMENTO DE 50 CM, INCLUSO TRANSPORTE VERTICAL</t>
  </si>
  <si>
    <t xml:space="preserve">ALAMBRADO PARA QUADRA POLIESPORTIVA, ESTRUTURADO POR TUBOS DE ACO GALVANIZADO, (MONTANTES COM DIAMETRO 2", TRAVESSAS E ESCORAS COM DIÂMETRO 1 ¼), COM TELA DE ARAME GALVANIZADO, FIO 14 BWG E MALHA QUADRADA 5X5CM (EXCETO MURETA). </t>
  </si>
  <si>
    <t>PINTURA DE PISO COM TINTA ACRÍLICA, APLICAÇÃO MANUAL, 2 DEMÃOS, INCLUSO FUNDO PREPARADOR.</t>
  </si>
  <si>
    <t xml:space="preserve">ESTACA BROCA DE CONCRETO, DIÂMETRO DE 25CM, ESCAVAÇÃO MANUAL COM TRADO CONCHA, COM ARMADURA DE ARRANQUE. </t>
  </si>
  <si>
    <t>TOTAL GERAL</t>
  </si>
  <si>
    <t>TOTAL (R$)</t>
  </si>
  <si>
    <t>TOTAL (R$)
(MATERIAL+
MÃO-DE-OBRA)</t>
  </si>
  <si>
    <t>SINAPI/06-2021
Não Desonerado
 e CDHU 182</t>
  </si>
  <si>
    <t>S/ BDI</t>
  </si>
  <si>
    <r>
      <rPr>
        <b/>
        <sz val="10"/>
        <color indexed="8"/>
        <rFont val="Arial"/>
        <family val="2"/>
      </rPr>
      <t xml:space="preserve">OBJETO: </t>
    </r>
    <r>
      <rPr>
        <sz val="10"/>
        <color indexed="8"/>
        <rFont val="Arial"/>
        <family val="2"/>
      </rPr>
      <t xml:space="preserve">Cobertura de Arco na Quadra Poliesportiva Recanto Tranquilo
</t>
    </r>
    <r>
      <rPr>
        <b/>
        <sz val="10"/>
        <color indexed="8"/>
        <rFont val="Arial"/>
        <family val="2"/>
      </rPr>
      <t>Local:</t>
    </r>
    <r>
      <rPr>
        <sz val="10"/>
        <color indexed="8"/>
        <rFont val="Arial"/>
        <family val="2"/>
      </rPr>
      <t xml:space="preserve"> Avenida Doutor Darcy Sodero Horta, Bairro: Recanto Tranquilo
LAVRINHAS-SP</t>
    </r>
  </si>
  <si>
    <r>
      <rPr>
        <b/>
        <sz val="10"/>
        <color indexed="8"/>
        <rFont val="Arial"/>
        <family val="2"/>
      </rPr>
      <t>Data Base: 2021</t>
    </r>
    <r>
      <rPr>
        <sz val="10"/>
        <color indexed="8"/>
        <rFont val="Arial"/>
        <family val="2"/>
      </rPr>
      <t xml:space="preserve"> - BDI 25%
CDHU 182 C/ DESON
SINAPI JUNHO/2021</t>
    </r>
  </si>
  <si>
    <t>SERVIÇOS INICIAIS</t>
  </si>
  <si>
    <t>ITEM</t>
  </si>
  <si>
    <t>1.1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</si>
  <si>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</si>
  <si>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</si>
  <si>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</si>
  <si>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</si>
  <si>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</si>
  <si>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</si>
  <si>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</si>
  <si>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</si>
  <si>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</si>
  <si>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</si>
  <si>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3.5</t>
  </si>
  <si>
    <t>3.6</t>
  </si>
  <si>
    <t>3.7</t>
  </si>
  <si>
    <t>4.1</t>
  </si>
  <si>
    <t>4.2</t>
  </si>
  <si>
    <t>5.1</t>
  </si>
  <si>
    <t>5.2</t>
  </si>
  <si>
    <t>6.1</t>
  </si>
  <si>
    <t>7.1</t>
  </si>
  <si>
    <t>7.2</t>
  </si>
  <si>
    <t>8.1</t>
  </si>
  <si>
    <t>QUANT.</t>
  </si>
  <si>
    <t>C/ BDI =25%</t>
  </si>
  <si>
    <t>2.7</t>
  </si>
  <si>
    <t>FABRICAÇÃO, MONTAGEM E DESMONTAGEM DE FÔRMA PARA BLOCO  EM MADEIRA SERRADA, E=25 MM.</t>
  </si>
  <si>
    <t>2.8</t>
  </si>
  <si>
    <t>JOSÉ BENEDITO DA SILVA</t>
  </si>
  <si>
    <t>PREFEITO MUNICIPAL DE LAVRINHAS</t>
  </si>
  <si>
    <t>JOYCE LEONEL DA SILVA</t>
  </si>
  <si>
    <t>ENGENHEIRA CIVIL</t>
  </si>
  <si>
    <t>CREA-SP: 5069766460</t>
  </si>
  <si>
    <t xml:space="preserve">TOTAL GERAL </t>
  </si>
  <si>
    <t/>
  </si>
  <si>
    <t>BDI   25%</t>
  </si>
  <si>
    <t>TOTAL</t>
  </si>
  <si>
    <t>TOTAL 
(R$)</t>
  </si>
  <si>
    <t>MATERIAL
(l)</t>
  </si>
  <si>
    <t>MÃO DE OBRA 
(II)</t>
  </si>
  <si>
    <t>TOTAL (R$)
(l) + (ll)</t>
  </si>
  <si>
    <t>LAVRINHAS, 03 DE SETEMBRO DE 2021.</t>
  </si>
  <si>
    <t>CRONOGRAMA FÍSICO-FINANCEIRO</t>
  </si>
  <si>
    <t xml:space="preserve">1ª PARCELA </t>
  </si>
  <si>
    <t xml:space="preserve">2ª PARCELA </t>
  </si>
  <si>
    <t xml:space="preserve">3ª PARCELA </t>
  </si>
  <si>
    <t xml:space="preserve">4ª PARCELA </t>
  </si>
  <si>
    <t>TOTAL COM 
BDI 25%
(R$)</t>
  </si>
  <si>
    <t xml:space="preserve">TOTAL GERAL C/ BDI 25% </t>
  </si>
  <si>
    <t>Data Base: 2021 - BDI 25%
CDHU 182 C/ DESON - SINAPI JUNHO/2021</t>
  </si>
  <si>
    <t>PLANILHA ORÇAMENTARIA</t>
  </si>
  <si>
    <r>
      <rPr>
        <b/>
        <sz val="14"/>
        <color indexed="8"/>
        <rFont val="Calibri"/>
        <family val="2"/>
      </rPr>
      <t xml:space="preserve">OBJETO: </t>
    </r>
    <r>
      <rPr>
        <sz val="14"/>
        <color indexed="8"/>
        <rFont val="Calibri"/>
        <family val="2"/>
      </rPr>
      <t xml:space="preserve">Cobertura de Arco na Quadra Poliesportiva Jardim Mavisou
</t>
    </r>
    <r>
      <rPr>
        <b/>
        <sz val="14"/>
        <color indexed="8"/>
        <rFont val="Calibri"/>
        <family val="2"/>
      </rPr>
      <t>Local:</t>
    </r>
    <r>
      <rPr>
        <sz val="14"/>
        <color indexed="8"/>
        <rFont val="Calibri"/>
        <family val="2"/>
      </rPr>
      <t xml:space="preserve"> Rua João Vieira Soares, Nº 159, Bairro: Jardim Mavisou, Lavrinhas-SP</t>
    </r>
  </si>
  <si>
    <r>
      <rPr>
        <b/>
        <sz val="10"/>
        <color indexed="8"/>
        <rFont val="Arial"/>
        <family val="2"/>
      </rPr>
      <t xml:space="preserve">OBJETO: </t>
    </r>
    <r>
      <rPr>
        <sz val="10"/>
        <color indexed="8"/>
        <rFont val="Arial"/>
        <family val="2"/>
      </rPr>
      <t xml:space="preserve">Cobertura de Arco na Quadra Poliesportiva Jardim Mavisou
</t>
    </r>
    <r>
      <rPr>
        <b/>
        <sz val="10"/>
        <color indexed="8"/>
        <rFont val="Arial"/>
        <family val="2"/>
      </rPr>
      <t>Local:</t>
    </r>
    <r>
      <rPr>
        <sz val="10"/>
        <color indexed="8"/>
        <rFont val="Arial"/>
        <family val="2"/>
      </rPr>
      <t xml:space="preserve"> Rua João vieira Soares, Nº 159, Bairro: Jardim Mavisou, LAVRINHAS-SP</t>
    </r>
  </si>
  <si>
    <t>CREA-SP: 0601254145</t>
  </si>
  <si>
    <t xml:space="preserve">ENGENHEIRA CIVIL - DIREÇÃO DE OBRA </t>
  </si>
  <si>
    <t>ENGENHEIRO CIVIL- AUTOR DO PROJETO</t>
  </si>
  <si>
    <t xml:space="preserve">PREFEITO MUNICIPAL </t>
  </si>
  <si>
    <t xml:space="preserve">LANÇAMENTO COM USO DE BALDES, ADENSAMENTO E ACABAMENTO DE CONCRETO            </t>
  </si>
  <si>
    <t>MARIO ROBERTO NOTHARANGELI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</si>
</sst>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-[$R$-416]\ * #,##0.00_-;\-[$R$-416]\ * #,##0.00_-;_-[$R$-416]\ * &quot;-&quot;??_-;_-@_-"/>
    <numFmt numFmtId="166" formatCode="[$-416]dddd\,\ d&quot; de &quot;mmmm&quot; de &quot;yyyy"/>
    <numFmt numFmtId="167" formatCode="&quot;R$&quot;\ #,##0.00"/>
    <numFmt numFmtId="168" formatCode="&quot;Sim&quot;;&quot;Sim&quot;;&quot;Não&quot;"/>
    <numFmt numFmtId="169" formatCode="&quot;Verdadeiro&quot;;&quot;Verdadeiro&quot;;&quot;Falso&quot;"/>
    <numFmt numFmtId="170" formatCode="&quot;Ativado&quot;;&quot;Ativado&quot;;&quot;Desativado&quot;"/>
    <numFmt numFmtId="171" formatCode="[$€-2]\ #,##0.00_);[Red]\([$€-2]\ #,##0.00\)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9"/>
      <name val="Calibri"/>
      <family val="2"/>
    </font>
    <font>
      <sz val="11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b/>
      <sz val="11"/>
      <color indexed="19"/>
      <name val="Calibri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.5"/>
      <color indexed="8"/>
      <name val="Calibri"/>
      <family val="2"/>
    </font>
    <font>
      <sz val="11.5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.5"/>
      <color indexed="8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4999699890613556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b/>
      <sz val="9"/>
      <color theme="1"/>
      <name val="Arial"/>
      <family val="2"/>
    </font>
    <font>
      <b/>
      <sz val="11"/>
      <color theme="2" tint="-0.4999699890613556"/>
      <name val="Calibri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1.5"/>
      <color theme="1"/>
      <name val="Calibri"/>
      <family val="2"/>
    </font>
    <font>
      <b/>
      <i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1.5"/>
      <color theme="1"/>
      <name val="Calibri"/>
      <family val="2"/>
    </font>
    <font>
      <sz val="14"/>
      <color theme="1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8B39"/>
        <bgColor indexed="64"/>
      </patternFill>
    </fill>
    <fill>
      <patternFill patternType="solid">
        <fgColor rgb="FF8AAC46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medium"/>
      <bottom style="medium"/>
    </border>
    <border>
      <left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/>
      <top style="medium"/>
      <bottom>
        <color indexed="63"/>
      </bottom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50" fillId="21" borderId="5" applyNumberFormat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43" fontId="0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5">
    <xf numFmtId="0" fontId="0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8" fillId="0" borderId="0" xfId="0" applyFont="1" applyAlignment="1">
      <alignment/>
    </xf>
    <xf numFmtId="9" fontId="58" fillId="0" borderId="0" xfId="0" applyNumberFormat="1" applyFont="1" applyAlignment="1">
      <alignment/>
    </xf>
    <xf numFmtId="44" fontId="0" fillId="0" borderId="0" xfId="0" applyNumberFormat="1" applyAlignment="1">
      <alignment/>
    </xf>
    <xf numFmtId="9" fontId="58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44" fontId="0" fillId="33" borderId="0" xfId="0" applyNumberFormat="1" applyFill="1" applyAlignment="1">
      <alignment/>
    </xf>
    <xf numFmtId="0" fontId="58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58" fillId="33" borderId="0" xfId="0" applyFont="1" applyFill="1" applyAlignment="1">
      <alignment/>
    </xf>
    <xf numFmtId="9" fontId="58" fillId="33" borderId="0" xfId="0" applyNumberFormat="1" applyFont="1" applyFill="1" applyAlignment="1">
      <alignment/>
    </xf>
    <xf numFmtId="0" fontId="26" fillId="0" borderId="0" xfId="0" applyFont="1" applyAlignment="1">
      <alignment/>
    </xf>
    <xf numFmtId="44" fontId="26" fillId="0" borderId="0" xfId="0" applyNumberFormat="1" applyFont="1" applyAlignment="1">
      <alignment/>
    </xf>
    <xf numFmtId="9" fontId="26" fillId="0" borderId="0" xfId="0" applyNumberFormat="1" applyFont="1" applyAlignment="1">
      <alignment/>
    </xf>
    <xf numFmtId="0" fontId="2" fillId="0" borderId="10" xfId="0" applyFont="1" applyBorder="1" applyAlignment="1">
      <alignment wrapText="1"/>
    </xf>
    <xf numFmtId="44" fontId="26" fillId="0" borderId="0" xfId="0" applyNumberFormat="1" applyFont="1" applyFill="1" applyAlignment="1">
      <alignment/>
    </xf>
    <xf numFmtId="0" fontId="26" fillId="0" borderId="0" xfId="0" applyFont="1" applyFill="1" applyAlignment="1">
      <alignment/>
    </xf>
    <xf numFmtId="9" fontId="26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49" fontId="4" fillId="0" borderId="11" xfId="0" applyNumberFormat="1" applyFont="1" applyBorder="1" applyAlignment="1">
      <alignment horizontal="center" vertical="center"/>
    </xf>
    <xf numFmtId="0" fontId="59" fillId="0" borderId="12" xfId="0" applyFont="1" applyBorder="1" applyAlignment="1">
      <alignment vertical="center"/>
    </xf>
    <xf numFmtId="0" fontId="59" fillId="0" borderId="12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60" fillId="0" borderId="10" xfId="0" applyFont="1" applyBorder="1" applyAlignment="1">
      <alignment wrapText="1"/>
    </xf>
    <xf numFmtId="0" fontId="61" fillId="0" borderId="13" xfId="0" applyFont="1" applyBorder="1" applyAlignment="1">
      <alignment/>
    </xf>
    <xf numFmtId="0" fontId="61" fillId="0" borderId="0" xfId="0" applyFont="1" applyAlignment="1">
      <alignment/>
    </xf>
    <xf numFmtId="0" fontId="60" fillId="0" borderId="14" xfId="0" applyFont="1" applyFill="1" applyBorder="1" applyAlignment="1">
      <alignment wrapText="1"/>
    </xf>
    <xf numFmtId="0" fontId="59" fillId="0" borderId="15" xfId="0" applyFont="1" applyBorder="1" applyAlignment="1">
      <alignment horizontal="center" vertical="center"/>
    </xf>
    <xf numFmtId="0" fontId="61" fillId="0" borderId="16" xfId="0" applyFont="1" applyBorder="1" applyAlignment="1">
      <alignment horizontal="center" vertical="center"/>
    </xf>
    <xf numFmtId="0" fontId="6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1" fillId="0" borderId="14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43" fontId="60" fillId="0" borderId="14" xfId="0" applyNumberFormat="1" applyFont="1" applyBorder="1" applyAlignment="1">
      <alignment horizontal="center" vertical="center"/>
    </xf>
    <xf numFmtId="43" fontId="60" fillId="0" borderId="17" xfId="0" applyNumberFormat="1" applyFont="1" applyBorder="1" applyAlignment="1">
      <alignment horizontal="center" vertical="center"/>
    </xf>
    <xf numFmtId="43" fontId="60" fillId="0" borderId="10" xfId="0" applyNumberFormat="1" applyFont="1" applyBorder="1" applyAlignment="1">
      <alignment horizontal="center" vertical="center"/>
    </xf>
    <xf numFmtId="43" fontId="60" fillId="0" borderId="18" xfId="0" applyNumberFormat="1" applyFont="1" applyBorder="1" applyAlignment="1">
      <alignment horizontal="center" vertical="center"/>
    </xf>
    <xf numFmtId="43" fontId="60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3" fontId="2" fillId="0" borderId="10" xfId="0" applyNumberFormat="1" applyFont="1" applyBorder="1" applyAlignment="1">
      <alignment horizontal="center" vertical="center"/>
    </xf>
    <xf numFmtId="43" fontId="2" fillId="0" borderId="18" xfId="0" applyNumberFormat="1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3" fillId="0" borderId="12" xfId="0" applyFont="1" applyBorder="1" applyAlignment="1">
      <alignment vertical="center" wrapText="1"/>
    </xf>
    <xf numFmtId="0" fontId="61" fillId="0" borderId="19" xfId="0" applyFont="1" applyFill="1" applyBorder="1" applyAlignment="1">
      <alignment horizontal="center" vertical="center" wrapText="1"/>
    </xf>
    <xf numFmtId="0" fontId="61" fillId="0" borderId="19" xfId="0" applyFont="1" applyFill="1" applyBorder="1" applyAlignment="1">
      <alignment horizontal="center" vertical="center"/>
    </xf>
    <xf numFmtId="0" fontId="60" fillId="0" borderId="0" xfId="0" applyFont="1" applyBorder="1" applyAlignment="1">
      <alignment horizontal="center" vertical="center"/>
    </xf>
    <xf numFmtId="0" fontId="60" fillId="0" borderId="2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60" fillId="0" borderId="0" xfId="0" applyFont="1" applyBorder="1" applyAlignment="1">
      <alignment/>
    </xf>
    <xf numFmtId="43" fontId="59" fillId="34" borderId="18" xfId="0" applyNumberFormat="1" applyFont="1" applyFill="1" applyBorder="1" applyAlignment="1">
      <alignment horizontal="center" vertical="center"/>
    </xf>
    <xf numFmtId="43" fontId="3" fillId="34" borderId="18" xfId="0" applyNumberFormat="1" applyFont="1" applyFill="1" applyBorder="1" applyAlignment="1">
      <alignment horizontal="center" vertical="center"/>
    </xf>
    <xf numFmtId="43" fontId="59" fillId="34" borderId="1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59" fillId="0" borderId="22" xfId="0" applyFont="1" applyBorder="1" applyAlignment="1">
      <alignment horizontal="center" vertical="center" wrapText="1"/>
    </xf>
    <xf numFmtId="44" fontId="57" fillId="0" borderId="0" xfId="0" applyNumberFormat="1" applyFont="1" applyAlignment="1">
      <alignment/>
    </xf>
    <xf numFmtId="0" fontId="64" fillId="0" borderId="0" xfId="0" applyFont="1" applyAlignment="1">
      <alignment/>
    </xf>
    <xf numFmtId="9" fontId="64" fillId="0" borderId="0" xfId="0" applyNumberFormat="1" applyFont="1" applyAlignment="1">
      <alignment/>
    </xf>
    <xf numFmtId="0" fontId="57" fillId="0" borderId="0" xfId="0" applyFont="1" applyAlignment="1">
      <alignment/>
    </xf>
    <xf numFmtId="0" fontId="63" fillId="3" borderId="23" xfId="0" applyFont="1" applyFill="1" applyBorder="1" applyAlignment="1">
      <alignment horizontal="center" vertical="center"/>
    </xf>
    <xf numFmtId="0" fontId="63" fillId="3" borderId="24" xfId="0" applyFont="1" applyFill="1" applyBorder="1" applyAlignment="1">
      <alignment vertical="center"/>
    </xf>
    <xf numFmtId="0" fontId="63" fillId="3" borderId="25" xfId="0" applyFont="1" applyFill="1" applyBorder="1" applyAlignment="1">
      <alignment vertical="center"/>
    </xf>
    <xf numFmtId="0" fontId="59" fillId="0" borderId="12" xfId="0" applyFont="1" applyBorder="1" applyAlignment="1">
      <alignment vertical="center" wrapText="1"/>
    </xf>
    <xf numFmtId="0" fontId="61" fillId="0" borderId="26" xfId="0" applyFont="1" applyFill="1" applyBorder="1" applyAlignment="1">
      <alignment horizontal="center" vertical="center" wrapText="1"/>
    </xf>
    <xf numFmtId="0" fontId="61" fillId="15" borderId="27" xfId="0" applyFont="1" applyFill="1" applyBorder="1" applyAlignment="1">
      <alignment horizontal="right" vertical="center"/>
    </xf>
    <xf numFmtId="0" fontId="61" fillId="15" borderId="28" xfId="0" applyFont="1" applyFill="1" applyBorder="1" applyAlignment="1">
      <alignment horizontal="center" vertical="center"/>
    </xf>
    <xf numFmtId="43" fontId="59" fillId="15" borderId="29" xfId="0" applyNumberFormat="1" applyFont="1" applyFill="1" applyBorder="1" applyAlignment="1">
      <alignment horizontal="center" vertical="center"/>
    </xf>
    <xf numFmtId="0" fontId="60" fillId="0" borderId="30" xfId="0" applyFont="1" applyBorder="1" applyAlignment="1">
      <alignment wrapText="1"/>
    </xf>
    <xf numFmtId="44" fontId="65" fillId="0" borderId="0" xfId="0" applyNumberFormat="1" applyFont="1" applyAlignment="1">
      <alignment vertical="center"/>
    </xf>
    <xf numFmtId="0" fontId="65" fillId="0" borderId="0" xfId="0" applyFont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center" vertical="center"/>
    </xf>
    <xf numFmtId="43" fontId="0" fillId="0" borderId="0" xfId="60" applyFont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5" fillId="0" borderId="0" xfId="0" applyFont="1" applyAlignment="1">
      <alignment horizontal="center"/>
    </xf>
    <xf numFmtId="0" fontId="68" fillId="0" borderId="0" xfId="0" applyFont="1" applyAlignment="1">
      <alignment/>
    </xf>
    <xf numFmtId="0" fontId="68" fillId="34" borderId="19" xfId="0" applyFont="1" applyFill="1" applyBorder="1" applyAlignment="1">
      <alignment horizontal="center" vertical="center" wrapText="1"/>
    </xf>
    <xf numFmtId="43" fontId="68" fillId="34" borderId="14" xfId="0" applyNumberFormat="1" applyFont="1" applyFill="1" applyBorder="1" applyAlignment="1">
      <alignment horizontal="center" vertical="center"/>
    </xf>
    <xf numFmtId="43" fontId="68" fillId="34" borderId="17" xfId="0" applyNumberFormat="1" applyFont="1" applyFill="1" applyBorder="1" applyAlignment="1">
      <alignment horizontal="center" vertical="center"/>
    </xf>
    <xf numFmtId="0" fontId="68" fillId="34" borderId="11" xfId="0" applyFont="1" applyFill="1" applyBorder="1" applyAlignment="1">
      <alignment horizontal="center" vertical="center"/>
    </xf>
    <xf numFmtId="43" fontId="68" fillId="34" borderId="10" xfId="0" applyNumberFormat="1" applyFont="1" applyFill="1" applyBorder="1" applyAlignment="1">
      <alignment horizontal="center" vertical="center"/>
    </xf>
    <xf numFmtId="43" fontId="68" fillId="34" borderId="18" xfId="0" applyNumberFormat="1" applyFont="1" applyFill="1" applyBorder="1" applyAlignment="1">
      <alignment horizontal="center" vertical="center"/>
    </xf>
    <xf numFmtId="43" fontId="68" fillId="34" borderId="10" xfId="0" applyNumberFormat="1" applyFont="1" applyFill="1" applyBorder="1" applyAlignment="1">
      <alignment horizontal="center" vertical="center" wrapText="1"/>
    </xf>
    <xf numFmtId="0" fontId="35" fillId="34" borderId="10" xfId="0" applyFont="1" applyFill="1" applyBorder="1" applyAlignment="1">
      <alignment wrapText="1"/>
    </xf>
    <xf numFmtId="0" fontId="35" fillId="34" borderId="10" xfId="0" applyFont="1" applyFill="1" applyBorder="1" applyAlignment="1">
      <alignment horizontal="center" vertical="center"/>
    </xf>
    <xf numFmtId="4" fontId="35" fillId="34" borderId="10" xfId="0" applyNumberFormat="1" applyFont="1" applyFill="1" applyBorder="1" applyAlignment="1">
      <alignment horizontal="center" vertical="center"/>
    </xf>
    <xf numFmtId="43" fontId="35" fillId="34" borderId="10" xfId="0" applyNumberFormat="1" applyFont="1" applyFill="1" applyBorder="1" applyAlignment="1">
      <alignment horizontal="center" vertical="center"/>
    </xf>
    <xf numFmtId="43" fontId="35" fillId="34" borderId="18" xfId="0" applyNumberFormat="1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center" vertical="center"/>
    </xf>
    <xf numFmtId="0" fontId="68" fillId="34" borderId="0" xfId="0" applyFont="1" applyFill="1" applyBorder="1" applyAlignment="1">
      <alignment/>
    </xf>
    <xf numFmtId="0" fontId="68" fillId="34" borderId="0" xfId="0" applyFont="1" applyFill="1" applyBorder="1" applyAlignment="1">
      <alignment horizontal="center" vertical="center"/>
    </xf>
    <xf numFmtId="0" fontId="68" fillId="34" borderId="20" xfId="0" applyFont="1" applyFill="1" applyBorder="1" applyAlignment="1">
      <alignment horizontal="center" vertical="center"/>
    </xf>
    <xf numFmtId="0" fontId="69" fillId="34" borderId="16" xfId="0" applyFont="1" applyFill="1" applyBorder="1" applyAlignment="1">
      <alignment horizontal="center" vertical="center"/>
    </xf>
    <xf numFmtId="0" fontId="69" fillId="34" borderId="11" xfId="0" applyFont="1" applyFill="1" applyBorder="1" applyAlignment="1">
      <alignment horizontal="center" vertical="center"/>
    </xf>
    <xf numFmtId="49" fontId="37" fillId="34" borderId="11" xfId="0" applyNumberFormat="1" applyFont="1" applyFill="1" applyBorder="1" applyAlignment="1">
      <alignment horizontal="center" vertical="center"/>
    </xf>
    <xf numFmtId="0" fontId="37" fillId="34" borderId="11" xfId="0" applyFont="1" applyFill="1" applyBorder="1" applyAlignment="1">
      <alignment horizontal="center" vertical="center"/>
    </xf>
    <xf numFmtId="0" fontId="59" fillId="0" borderId="19" xfId="0" applyFont="1" applyBorder="1" applyAlignment="1">
      <alignment vertical="center" wrapText="1"/>
    </xf>
    <xf numFmtId="0" fontId="59" fillId="0" borderId="14" xfId="0" applyFont="1" applyBorder="1" applyAlignment="1">
      <alignment horizontal="center" vertical="center"/>
    </xf>
    <xf numFmtId="0" fontId="59" fillId="0" borderId="14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 wrapText="1"/>
    </xf>
    <xf numFmtId="0" fontId="59" fillId="34" borderId="26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/>
    </xf>
    <xf numFmtId="0" fontId="59" fillId="34" borderId="18" xfId="0" applyFont="1" applyFill="1" applyBorder="1" applyAlignment="1">
      <alignment/>
    </xf>
    <xf numFmtId="0" fontId="70" fillId="0" borderId="0" xfId="0" applyFont="1" applyAlignment="1">
      <alignment/>
    </xf>
    <xf numFmtId="43" fontId="70" fillId="0" borderId="0" xfId="0" applyNumberFormat="1" applyFont="1" applyAlignment="1">
      <alignment/>
    </xf>
    <xf numFmtId="44" fontId="59" fillId="0" borderId="0" xfId="0" applyNumberFormat="1" applyFont="1" applyAlignment="1">
      <alignment vertical="center"/>
    </xf>
    <xf numFmtId="44" fontId="60" fillId="0" borderId="0" xfId="0" applyNumberFormat="1" applyFont="1" applyAlignment="1">
      <alignment vertical="center"/>
    </xf>
    <xf numFmtId="0" fontId="59" fillId="4" borderId="26" xfId="0" applyFont="1" applyFill="1" applyBorder="1" applyAlignment="1">
      <alignment horizontal="center" vertical="center"/>
    </xf>
    <xf numFmtId="0" fontId="59" fillId="4" borderId="10" xfId="0" applyFont="1" applyFill="1" applyBorder="1" applyAlignment="1">
      <alignment/>
    </xf>
    <xf numFmtId="4" fontId="59" fillId="4" borderId="10" xfId="0" applyNumberFormat="1" applyFont="1" applyFill="1" applyBorder="1" applyAlignment="1">
      <alignment/>
    </xf>
    <xf numFmtId="43" fontId="59" fillId="4" borderId="18" xfId="60" applyFont="1" applyFill="1" applyBorder="1" applyAlignment="1">
      <alignment/>
    </xf>
    <xf numFmtId="0" fontId="60" fillId="4" borderId="26" xfId="0" applyFont="1" applyFill="1" applyBorder="1" applyAlignment="1">
      <alignment horizontal="right" vertical="center"/>
    </xf>
    <xf numFmtId="0" fontId="59" fillId="4" borderId="10" xfId="0" applyFont="1" applyFill="1" applyBorder="1" applyAlignment="1">
      <alignment horizontal="right"/>
    </xf>
    <xf numFmtId="4" fontId="59" fillId="4" borderId="10" xfId="0" applyNumberFormat="1" applyFont="1" applyFill="1" applyBorder="1" applyAlignment="1">
      <alignment horizontal="right"/>
    </xf>
    <xf numFmtId="0" fontId="60" fillId="35" borderId="27" xfId="0" applyFont="1" applyFill="1" applyBorder="1" applyAlignment="1" quotePrefix="1">
      <alignment horizontal="right" vertical="center"/>
    </xf>
    <xf numFmtId="0" fontId="59" fillId="35" borderId="31" xfId="0" applyFont="1" applyFill="1" applyBorder="1" applyAlignment="1">
      <alignment horizontal="right"/>
    </xf>
    <xf numFmtId="43" fontId="59" fillId="35" borderId="29" xfId="0" applyNumberFormat="1" applyFont="1" applyFill="1" applyBorder="1" applyAlignment="1">
      <alignment horizontal="center" vertical="center"/>
    </xf>
    <xf numFmtId="0" fontId="71" fillId="16" borderId="23" xfId="0" applyFont="1" applyFill="1" applyBorder="1" applyAlignment="1">
      <alignment horizontal="center" vertical="center"/>
    </xf>
    <xf numFmtId="0" fontId="71" fillId="16" borderId="24" xfId="0" applyFont="1" applyFill="1" applyBorder="1" applyAlignment="1">
      <alignment vertical="center"/>
    </xf>
    <xf numFmtId="0" fontId="72" fillId="16" borderId="25" xfId="0" applyFont="1" applyFill="1" applyBorder="1" applyAlignment="1">
      <alignment vertical="center"/>
    </xf>
    <xf numFmtId="0" fontId="71" fillId="10" borderId="23" xfId="0" applyFont="1" applyFill="1" applyBorder="1" applyAlignment="1">
      <alignment horizontal="center" vertical="center"/>
    </xf>
    <xf numFmtId="0" fontId="71" fillId="10" borderId="24" xfId="0" applyFont="1" applyFill="1" applyBorder="1" applyAlignment="1">
      <alignment vertical="center"/>
    </xf>
    <xf numFmtId="0" fontId="72" fillId="10" borderId="25" xfId="0" applyFont="1" applyFill="1" applyBorder="1" applyAlignment="1">
      <alignment vertical="center"/>
    </xf>
    <xf numFmtId="0" fontId="71" fillId="16" borderId="12" xfId="0" applyFont="1" applyFill="1" applyBorder="1" applyAlignment="1">
      <alignment vertical="center" wrapText="1"/>
    </xf>
    <xf numFmtId="0" fontId="72" fillId="16" borderId="15" xfId="0" applyFont="1" applyFill="1" applyBorder="1" applyAlignment="1">
      <alignment horizontal="center" vertical="center"/>
    </xf>
    <xf numFmtId="0" fontId="71" fillId="16" borderId="12" xfId="0" applyFont="1" applyFill="1" applyBorder="1" applyAlignment="1">
      <alignment vertical="center"/>
    </xf>
    <xf numFmtId="0" fontId="71" fillId="16" borderId="12" xfId="0" applyFont="1" applyFill="1" applyBorder="1" applyAlignment="1">
      <alignment horizontal="center" vertical="center"/>
    </xf>
    <xf numFmtId="0" fontId="71" fillId="16" borderId="22" xfId="0" applyFont="1" applyFill="1" applyBorder="1" applyAlignment="1">
      <alignment horizontal="center" vertical="center" wrapText="1"/>
    </xf>
    <xf numFmtId="0" fontId="68" fillId="16" borderId="32" xfId="0" applyFont="1" applyFill="1" applyBorder="1" applyAlignment="1" quotePrefix="1">
      <alignment horizontal="right" vertical="center"/>
    </xf>
    <xf numFmtId="0" fontId="68" fillId="16" borderId="33" xfId="0" applyFont="1" applyFill="1" applyBorder="1" applyAlignment="1">
      <alignment horizontal="center" vertical="center"/>
    </xf>
    <xf numFmtId="43" fontId="71" fillId="16" borderId="34" xfId="0" applyNumberFormat="1" applyFont="1" applyFill="1" applyBorder="1" applyAlignment="1">
      <alignment horizontal="center" vertical="center"/>
    </xf>
    <xf numFmtId="0" fontId="68" fillId="10" borderId="10" xfId="0" applyFont="1" applyFill="1" applyBorder="1" applyAlignment="1">
      <alignment horizontal="right" vertical="center"/>
    </xf>
    <xf numFmtId="0" fontId="68" fillId="10" borderId="1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49" fontId="37" fillId="34" borderId="16" xfId="0" applyNumberFormat="1" applyFont="1" applyFill="1" applyBorder="1" applyAlignment="1">
      <alignment horizontal="center" vertical="center"/>
    </xf>
    <xf numFmtId="0" fontId="35" fillId="34" borderId="14" xfId="0" applyFont="1" applyFill="1" applyBorder="1" applyAlignment="1">
      <alignment wrapText="1"/>
    </xf>
    <xf numFmtId="0" fontId="35" fillId="34" borderId="14" xfId="0" applyFont="1" applyFill="1" applyBorder="1" applyAlignment="1">
      <alignment horizontal="center" vertical="center"/>
    </xf>
    <xf numFmtId="4" fontId="35" fillId="34" borderId="14" xfId="0" applyNumberFormat="1" applyFont="1" applyFill="1" applyBorder="1" applyAlignment="1">
      <alignment horizontal="center" vertical="center"/>
    </xf>
    <xf numFmtId="43" fontId="35" fillId="34" borderId="14" xfId="0" applyNumberFormat="1" applyFont="1" applyFill="1" applyBorder="1" applyAlignment="1">
      <alignment horizontal="center" vertical="center"/>
    </xf>
    <xf numFmtId="43" fontId="35" fillId="34" borderId="17" xfId="0" applyNumberFormat="1" applyFont="1" applyFill="1" applyBorder="1" applyAlignment="1">
      <alignment horizontal="center" vertical="center"/>
    </xf>
    <xf numFmtId="0" fontId="68" fillId="34" borderId="14" xfId="0" applyFont="1" applyFill="1" applyBorder="1" applyAlignment="1">
      <alignment/>
    </xf>
    <xf numFmtId="0" fontId="68" fillId="34" borderId="14" xfId="0" applyFont="1" applyFill="1" applyBorder="1" applyAlignment="1">
      <alignment horizontal="center" vertical="center"/>
    </xf>
    <xf numFmtId="44" fontId="59" fillId="0" borderId="0" xfId="0" applyNumberFormat="1" applyFont="1" applyAlignment="1">
      <alignment horizontal="center" vertical="center"/>
    </xf>
    <xf numFmtId="44" fontId="60" fillId="0" borderId="0" xfId="0" applyNumberFormat="1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68" fillId="34" borderId="26" xfId="0" applyFont="1" applyFill="1" applyBorder="1" applyAlignment="1">
      <alignment horizontal="center" vertical="center" wrapText="1"/>
    </xf>
    <xf numFmtId="0" fontId="68" fillId="34" borderId="19" xfId="0" applyFont="1" applyFill="1" applyBorder="1" applyAlignment="1">
      <alignment horizontal="center" vertical="center"/>
    </xf>
    <xf numFmtId="0" fontId="68" fillId="34" borderId="26" xfId="0" applyFont="1" applyFill="1" applyBorder="1" applyAlignment="1">
      <alignment horizontal="center" vertical="center"/>
    </xf>
    <xf numFmtId="0" fontId="68" fillId="10" borderId="26" xfId="0" applyFont="1" applyFill="1" applyBorder="1" applyAlignment="1">
      <alignment horizontal="right" vertical="center"/>
    </xf>
    <xf numFmtId="43" fontId="71" fillId="10" borderId="18" xfId="0" applyNumberFormat="1" applyFont="1" applyFill="1" applyBorder="1" applyAlignment="1">
      <alignment horizontal="center" vertical="center"/>
    </xf>
    <xf numFmtId="43" fontId="59" fillId="4" borderId="35" xfId="0" applyNumberFormat="1" applyFont="1" applyFill="1" applyBorder="1" applyAlignment="1">
      <alignment horizontal="center" vertical="center"/>
    </xf>
    <xf numFmtId="43" fontId="59" fillId="35" borderId="12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horizontal="center"/>
    </xf>
    <xf numFmtId="43" fontId="71" fillId="10" borderId="15" xfId="0" applyNumberFormat="1" applyFont="1" applyFill="1" applyBorder="1" applyAlignment="1">
      <alignment/>
    </xf>
    <xf numFmtId="0" fontId="67" fillId="0" borderId="0" xfId="0" applyFont="1" applyBorder="1" applyAlignment="1">
      <alignment horizontal="center"/>
    </xf>
    <xf numFmtId="0" fontId="35" fillId="34" borderId="31" xfId="0" applyFont="1" applyFill="1" applyBorder="1" applyAlignment="1">
      <alignment vertical="top" wrapText="1"/>
    </xf>
    <xf numFmtId="0" fontId="68" fillId="34" borderId="10" xfId="0" applyFont="1" applyFill="1" applyBorder="1" applyAlignment="1">
      <alignment vertical="top" wrapText="1"/>
    </xf>
    <xf numFmtId="0" fontId="35" fillId="34" borderId="10" xfId="0" applyFont="1" applyFill="1" applyBorder="1" applyAlignment="1">
      <alignment vertical="top" wrapText="1"/>
    </xf>
    <xf numFmtId="0" fontId="68" fillId="34" borderId="14" xfId="0" applyFont="1" applyFill="1" applyBorder="1" applyAlignment="1">
      <alignment vertical="top" wrapText="1"/>
    </xf>
    <xf numFmtId="0" fontId="59" fillId="0" borderId="0" xfId="0" applyFont="1" applyAlignment="1">
      <alignment vertical="center"/>
    </xf>
    <xf numFmtId="0" fontId="71" fillId="16" borderId="36" xfId="0" applyFont="1" applyFill="1" applyBorder="1" applyAlignment="1">
      <alignment horizontal="right"/>
    </xf>
    <xf numFmtId="0" fontId="71" fillId="16" borderId="37" xfId="0" applyFont="1" applyFill="1" applyBorder="1" applyAlignment="1">
      <alignment horizontal="right"/>
    </xf>
    <xf numFmtId="0" fontId="71" fillId="16" borderId="33" xfId="0" applyFont="1" applyFill="1" applyBorder="1" applyAlignment="1">
      <alignment horizontal="right"/>
    </xf>
    <xf numFmtId="0" fontId="7" fillId="34" borderId="23" xfId="0" applyFont="1" applyFill="1" applyBorder="1" applyAlignment="1">
      <alignment horizontal="left" vertical="center" wrapText="1"/>
    </xf>
    <xf numFmtId="0" fontId="7" fillId="34" borderId="24" xfId="0" applyFont="1" applyFill="1" applyBorder="1" applyAlignment="1">
      <alignment horizontal="left" vertical="center" wrapText="1"/>
    </xf>
    <xf numFmtId="0" fontId="7" fillId="34" borderId="15" xfId="0" applyFont="1" applyFill="1" applyBorder="1" applyAlignment="1">
      <alignment horizontal="left" vertical="center" wrapText="1"/>
    </xf>
    <xf numFmtId="0" fontId="73" fillId="34" borderId="23" xfId="0" applyFont="1" applyFill="1" applyBorder="1" applyAlignment="1">
      <alignment horizontal="center" vertical="center" wrapText="1"/>
    </xf>
    <xf numFmtId="0" fontId="73" fillId="34" borderId="24" xfId="0" applyFont="1" applyFill="1" applyBorder="1" applyAlignment="1">
      <alignment horizontal="center" vertical="center" wrapText="1"/>
    </xf>
    <xf numFmtId="0" fontId="73" fillId="34" borderId="15" xfId="0" applyFont="1" applyFill="1" applyBorder="1" applyAlignment="1">
      <alignment horizontal="center" vertical="center" wrapText="1"/>
    </xf>
    <xf numFmtId="0" fontId="59" fillId="0" borderId="0" xfId="0" applyFont="1" applyAlignment="1">
      <alignment horizontal="center" vertical="center"/>
    </xf>
    <xf numFmtId="44" fontId="59" fillId="0" borderId="0" xfId="0" applyNumberFormat="1" applyFont="1" applyAlignment="1">
      <alignment horizontal="center" vertical="center"/>
    </xf>
    <xf numFmtId="0" fontId="67" fillId="0" borderId="38" xfId="0" applyFont="1" applyBorder="1" applyAlignment="1">
      <alignment horizontal="center"/>
    </xf>
    <xf numFmtId="0" fontId="8" fillId="36" borderId="23" xfId="0" applyFont="1" applyFill="1" applyBorder="1" applyAlignment="1">
      <alignment horizontal="center" vertical="center" wrapText="1"/>
    </xf>
    <xf numFmtId="0" fontId="8" fillId="36" borderId="24" xfId="0" applyFont="1" applyFill="1" applyBorder="1" applyAlignment="1">
      <alignment horizontal="center" vertical="center" wrapText="1"/>
    </xf>
    <xf numFmtId="0" fontId="8" fillId="36" borderId="15" xfId="0" applyFont="1" applyFill="1" applyBorder="1" applyAlignment="1">
      <alignment horizontal="center" vertical="center" wrapText="1"/>
    </xf>
    <xf numFmtId="0" fontId="71" fillId="10" borderId="39" xfId="0" applyFont="1" applyFill="1" applyBorder="1" applyAlignment="1">
      <alignment horizontal="right"/>
    </xf>
    <xf numFmtId="0" fontId="71" fillId="10" borderId="40" xfId="0" applyFont="1" applyFill="1" applyBorder="1" applyAlignment="1">
      <alignment horizontal="right"/>
    </xf>
    <xf numFmtId="0" fontId="71" fillId="10" borderId="11" xfId="0" applyFont="1" applyFill="1" applyBorder="1" applyAlignment="1">
      <alignment horizontal="right"/>
    </xf>
    <xf numFmtId="0" fontId="71" fillId="10" borderId="10" xfId="0" applyFont="1" applyFill="1" applyBorder="1" applyAlignment="1">
      <alignment horizontal="right"/>
    </xf>
    <xf numFmtId="0" fontId="71" fillId="10" borderId="41" xfId="0" applyFont="1" applyFill="1" applyBorder="1" applyAlignment="1">
      <alignment horizontal="left"/>
    </xf>
    <xf numFmtId="0" fontId="71" fillId="10" borderId="24" xfId="0" applyFont="1" applyFill="1" applyBorder="1" applyAlignment="1">
      <alignment horizontal="left"/>
    </xf>
    <xf numFmtId="0" fontId="71" fillId="10" borderId="24" xfId="0" applyFont="1" applyFill="1" applyBorder="1" applyAlignment="1">
      <alignment horizontal="right"/>
    </xf>
    <xf numFmtId="44" fontId="60" fillId="0" borderId="0" xfId="0" applyNumberFormat="1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0" fillId="0" borderId="23" xfId="0" applyFont="1" applyBorder="1" applyAlignment="1">
      <alignment horizontal="center" vertical="center" wrapText="1"/>
    </xf>
    <xf numFmtId="0" fontId="60" fillId="0" borderId="24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71" fillId="4" borderId="42" xfId="0" applyFont="1" applyFill="1" applyBorder="1" applyAlignment="1">
      <alignment horizontal="center"/>
    </xf>
    <xf numFmtId="0" fontId="71" fillId="4" borderId="38" xfId="0" applyFont="1" applyFill="1" applyBorder="1" applyAlignment="1">
      <alignment horizontal="center"/>
    </xf>
    <xf numFmtId="0" fontId="71" fillId="4" borderId="43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62" fillId="0" borderId="0" xfId="0" applyFont="1" applyAlignment="1">
      <alignment horizontal="center" vertical="center"/>
    </xf>
    <xf numFmtId="44" fontId="65" fillId="0" borderId="0" xfId="0" applyNumberFormat="1" applyFont="1" applyAlignment="1">
      <alignment horizontal="center" vertical="center"/>
    </xf>
    <xf numFmtId="0" fontId="59" fillId="3" borderId="41" xfId="0" applyFont="1" applyFill="1" applyBorder="1" applyAlignment="1">
      <alignment horizontal="left"/>
    </xf>
    <xf numFmtId="0" fontId="59" fillId="3" borderId="24" xfId="0" applyFont="1" applyFill="1" applyBorder="1" applyAlignment="1">
      <alignment horizontal="left"/>
    </xf>
    <xf numFmtId="0" fontId="59" fillId="3" borderId="15" xfId="0" applyFont="1" applyFill="1" applyBorder="1" applyAlignment="1">
      <alignment horizontal="left"/>
    </xf>
    <xf numFmtId="0" fontId="59" fillId="15" borderId="44" xfId="0" applyFont="1" applyFill="1" applyBorder="1" applyAlignment="1">
      <alignment horizontal="right"/>
    </xf>
    <xf numFmtId="0" fontId="59" fillId="15" borderId="45" xfId="0" applyFont="1" applyFill="1" applyBorder="1" applyAlignment="1">
      <alignment horizontal="right"/>
    </xf>
    <xf numFmtId="0" fontId="59" fillId="15" borderId="28" xfId="0" applyFont="1" applyFill="1" applyBorder="1" applyAlignment="1">
      <alignment horizontal="right"/>
    </xf>
    <xf numFmtId="0" fontId="59" fillId="3" borderId="46" xfId="0" applyFont="1" applyFill="1" applyBorder="1" applyAlignment="1">
      <alignment horizontal="left"/>
    </xf>
    <xf numFmtId="0" fontId="59" fillId="3" borderId="38" xfId="0" applyFont="1" applyFill="1" applyBorder="1" applyAlignment="1">
      <alignment horizontal="left"/>
    </xf>
    <xf numFmtId="0" fontId="59" fillId="3" borderId="43" xfId="0" applyFont="1" applyFill="1" applyBorder="1" applyAlignment="1">
      <alignment horizontal="left"/>
    </xf>
    <xf numFmtId="0" fontId="59" fillId="0" borderId="39" xfId="0" applyFont="1" applyBorder="1" applyAlignment="1">
      <alignment horizontal="right"/>
    </xf>
    <xf numFmtId="0" fontId="59" fillId="0" borderId="40" xfId="0" applyFont="1" applyBorder="1" applyAlignment="1">
      <alignment horizontal="right"/>
    </xf>
    <xf numFmtId="0" fontId="59" fillId="0" borderId="11" xfId="0" applyFont="1" applyBorder="1" applyAlignment="1">
      <alignment horizontal="right"/>
    </xf>
    <xf numFmtId="0" fontId="59" fillId="0" borderId="39" xfId="0" applyFont="1" applyBorder="1" applyAlignment="1">
      <alignment horizontal="right" wrapText="1"/>
    </xf>
    <xf numFmtId="0" fontId="59" fillId="0" borderId="40" xfId="0" applyFont="1" applyBorder="1" applyAlignment="1">
      <alignment horizontal="right" wrapText="1"/>
    </xf>
    <xf numFmtId="0" fontId="59" fillId="0" borderId="11" xfId="0" applyFont="1" applyBorder="1" applyAlignment="1">
      <alignment horizontal="right" wrapText="1"/>
    </xf>
    <xf numFmtId="0" fontId="59" fillId="0" borderId="44" xfId="0" applyFont="1" applyFill="1" applyBorder="1" applyAlignment="1">
      <alignment horizontal="right" wrapText="1"/>
    </xf>
    <xf numFmtId="0" fontId="59" fillId="0" borderId="45" xfId="0" applyFont="1" applyFill="1" applyBorder="1" applyAlignment="1">
      <alignment horizontal="right" wrapText="1"/>
    </xf>
    <xf numFmtId="0" fontId="59" fillId="0" borderId="28" xfId="0" applyFont="1" applyFill="1" applyBorder="1" applyAlignment="1">
      <alignment horizontal="right" wrapText="1"/>
    </xf>
    <xf numFmtId="0" fontId="59" fillId="0" borderId="44" xfId="0" applyFont="1" applyBorder="1" applyAlignment="1">
      <alignment horizontal="right" wrapText="1"/>
    </xf>
    <xf numFmtId="0" fontId="59" fillId="0" borderId="45" xfId="0" applyFont="1" applyBorder="1" applyAlignment="1">
      <alignment horizontal="right" wrapText="1"/>
    </xf>
    <xf numFmtId="0" fontId="59" fillId="0" borderId="28" xfId="0" applyFont="1" applyBorder="1" applyAlignment="1">
      <alignment horizontal="right" wrapText="1"/>
    </xf>
    <xf numFmtId="0" fontId="71" fillId="0" borderId="24" xfId="0" applyFont="1" applyBorder="1" applyAlignment="1">
      <alignment horizontal="left" vertical="center" wrapText="1"/>
    </xf>
    <xf numFmtId="0" fontId="71" fillId="0" borderId="24" xfId="0" applyFont="1" applyBorder="1" applyAlignment="1">
      <alignment horizontal="left" vertical="center"/>
    </xf>
    <xf numFmtId="0" fontId="71" fillId="0" borderId="43" xfId="0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 wrapText="1"/>
    </xf>
    <xf numFmtId="0" fontId="60" fillId="0" borderId="40" xfId="0" applyFont="1" applyBorder="1" applyAlignment="1">
      <alignment horizontal="center" vertical="center"/>
    </xf>
    <xf numFmtId="0" fontId="60" fillId="0" borderId="47" xfId="0" applyFont="1" applyBorder="1" applyAlignment="1">
      <alignment horizontal="center" vertical="center"/>
    </xf>
    <xf numFmtId="0" fontId="60" fillId="0" borderId="23" xfId="0" applyFont="1" applyBorder="1" applyAlignment="1">
      <alignment horizontal="left" wrapText="1"/>
    </xf>
    <xf numFmtId="0" fontId="60" fillId="0" borderId="24" xfId="0" applyFont="1" applyBorder="1" applyAlignment="1">
      <alignment horizontal="left" wrapText="1"/>
    </xf>
    <xf numFmtId="0" fontId="61" fillId="0" borderId="24" xfId="0" applyFont="1" applyBorder="1" applyAlignment="1">
      <alignment horizontal="left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  <cellStyle name="Vírgula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3"/>
  <sheetViews>
    <sheetView view="pageLayout" zoomScale="70" zoomScalePageLayoutView="70" workbookViewId="0" topLeftCell="A12">
      <selection activeCell="R28" sqref="R28"/>
    </sheetView>
  </sheetViews>
  <sheetFormatPr defaultColWidth="9.140625" defaultRowHeight="15"/>
  <cols>
    <col min="1" max="1" width="6.00390625" style="0" customWidth="1"/>
    <col min="2" max="2" width="7.57421875" style="0" customWidth="1"/>
    <col min="3" max="3" width="9.8515625" style="0" customWidth="1"/>
    <col min="4" max="4" width="43.00390625" style="0" customWidth="1"/>
    <col min="5" max="5" width="7.57421875" style="0" customWidth="1"/>
    <col min="6" max="6" width="11.140625" style="0" customWidth="1"/>
    <col min="7" max="7" width="11.28125" style="0" customWidth="1"/>
    <col min="8" max="9" width="10.8515625" style="0" bestFit="1" customWidth="1"/>
    <col min="10" max="10" width="14.28125" style="0" customWidth="1"/>
  </cols>
  <sheetData>
    <row r="1" spans="1:10" ht="42" customHeight="1" thickBot="1">
      <c r="A1" s="172" t="s">
        <v>107</v>
      </c>
      <c r="B1" s="173"/>
      <c r="C1" s="173"/>
      <c r="D1" s="173"/>
      <c r="E1" s="173"/>
      <c r="F1" s="174"/>
      <c r="G1" s="175" t="s">
        <v>105</v>
      </c>
      <c r="H1" s="176"/>
      <c r="I1" s="176"/>
      <c r="J1" s="177"/>
    </row>
    <row r="2" spans="1:10" ht="19.5" thickBot="1">
      <c r="A2" s="181" t="s">
        <v>106</v>
      </c>
      <c r="B2" s="182"/>
      <c r="C2" s="182"/>
      <c r="D2" s="182"/>
      <c r="E2" s="182"/>
      <c r="F2" s="182"/>
      <c r="G2" s="182"/>
      <c r="H2" s="182"/>
      <c r="I2" s="182"/>
      <c r="J2" s="183"/>
    </row>
    <row r="3" spans="1:10" s="82" customFormat="1" ht="45.75" customHeight="1" thickBot="1">
      <c r="A3" s="132" t="s">
        <v>56</v>
      </c>
      <c r="B3" s="132" t="s">
        <v>21</v>
      </c>
      <c r="C3" s="133" t="s">
        <v>16</v>
      </c>
      <c r="D3" s="134" t="s">
        <v>0</v>
      </c>
      <c r="E3" s="135" t="s">
        <v>1</v>
      </c>
      <c r="F3" s="135" t="s">
        <v>79</v>
      </c>
      <c r="G3" s="136" t="s">
        <v>94</v>
      </c>
      <c r="H3" s="136" t="s">
        <v>95</v>
      </c>
      <c r="I3" s="136" t="s">
        <v>96</v>
      </c>
      <c r="J3" s="136" t="s">
        <v>93</v>
      </c>
    </row>
    <row r="4" spans="1:10" ht="16.5" thickBot="1">
      <c r="A4" s="129">
        <v>1</v>
      </c>
      <c r="B4" s="130"/>
      <c r="C4" s="131"/>
      <c r="D4" s="188" t="s">
        <v>55</v>
      </c>
      <c r="E4" s="189"/>
      <c r="F4" s="189"/>
      <c r="G4" s="189"/>
      <c r="H4" s="190" t="s">
        <v>15</v>
      </c>
      <c r="I4" s="190"/>
      <c r="J4" s="162">
        <f>J5</f>
        <v>1012.5</v>
      </c>
    </row>
    <row r="5" spans="1:10" ht="48" thickBot="1">
      <c r="A5" s="83" t="s">
        <v>57</v>
      </c>
      <c r="B5" s="95" t="s">
        <v>13</v>
      </c>
      <c r="C5" s="101">
        <v>4813</v>
      </c>
      <c r="D5" s="167" t="s">
        <v>19</v>
      </c>
      <c r="E5" s="84" t="s">
        <v>3</v>
      </c>
      <c r="F5" s="84">
        <v>4.5</v>
      </c>
      <c r="G5" s="84">
        <v>135</v>
      </c>
      <c r="H5" s="84">
        <v>90</v>
      </c>
      <c r="I5" s="84">
        <f>H5+G5</f>
        <v>225</v>
      </c>
      <c r="J5" s="85">
        <f>F5*I5</f>
        <v>1012.5</v>
      </c>
    </row>
    <row r="6" spans="1:10" ht="16.5" thickBot="1">
      <c r="A6" s="126">
        <v>2</v>
      </c>
      <c r="B6" s="127"/>
      <c r="C6" s="128"/>
      <c r="D6" s="188" t="s">
        <v>20</v>
      </c>
      <c r="E6" s="189"/>
      <c r="F6" s="189"/>
      <c r="G6" s="189"/>
      <c r="H6" s="190" t="s">
        <v>15</v>
      </c>
      <c r="I6" s="190"/>
      <c r="J6" s="162">
        <f>SUM(J7:J13)</f>
        <v>13946.850599999998</v>
      </c>
    </row>
    <row r="7" spans="1:10" ht="48.75" customHeight="1">
      <c r="A7" s="83" t="s">
        <v>58</v>
      </c>
      <c r="B7" s="96" t="s">
        <v>13</v>
      </c>
      <c r="C7" s="102">
        <v>101174</v>
      </c>
      <c r="D7" s="165" t="s">
        <v>47</v>
      </c>
      <c r="E7" s="84" t="s">
        <v>9</v>
      </c>
      <c r="F7" s="84">
        <v>87.5</v>
      </c>
      <c r="G7" s="84">
        <v>43.76</v>
      </c>
      <c r="H7" s="84">
        <v>29.73</v>
      </c>
      <c r="I7" s="84">
        <f>H7+G7</f>
        <v>73.49</v>
      </c>
      <c r="J7" s="85">
        <f>I7*F7</f>
        <v>6430.375</v>
      </c>
    </row>
    <row r="8" spans="1:10" ht="47.25">
      <c r="A8" s="154" t="s">
        <v>59</v>
      </c>
      <c r="B8" s="96" t="s">
        <v>13</v>
      </c>
      <c r="C8" s="102">
        <v>96531</v>
      </c>
      <c r="D8" s="165" t="s">
        <v>82</v>
      </c>
      <c r="E8" s="87" t="s">
        <v>3</v>
      </c>
      <c r="F8" s="87">
        <v>21</v>
      </c>
      <c r="G8" s="87">
        <v>74.39</v>
      </c>
      <c r="H8" s="87">
        <v>34.02</v>
      </c>
      <c r="I8" s="87">
        <f aca="true" t="shared" si="0" ref="I8:I13">H8+G8</f>
        <v>108.41</v>
      </c>
      <c r="J8" s="88">
        <f aca="true" t="shared" si="1" ref="J8:J13">I8*F8</f>
        <v>2276.61</v>
      </c>
    </row>
    <row r="9" spans="1:10" ht="47.25">
      <c r="A9" s="154" t="s">
        <v>60</v>
      </c>
      <c r="B9" s="96" t="s">
        <v>13</v>
      </c>
      <c r="C9" s="102">
        <v>96544</v>
      </c>
      <c r="D9" s="165" t="s">
        <v>36</v>
      </c>
      <c r="E9" s="87" t="s">
        <v>12</v>
      </c>
      <c r="F9" s="87">
        <v>115.3</v>
      </c>
      <c r="G9" s="87">
        <v>14.94</v>
      </c>
      <c r="H9" s="87">
        <v>3.88</v>
      </c>
      <c r="I9" s="87">
        <f t="shared" si="0"/>
        <v>18.82</v>
      </c>
      <c r="J9" s="88">
        <f t="shared" si="1"/>
        <v>2169.946</v>
      </c>
    </row>
    <row r="10" spans="1:10" ht="47.25">
      <c r="A10" s="154" t="s">
        <v>61</v>
      </c>
      <c r="B10" s="96" t="s">
        <v>13</v>
      </c>
      <c r="C10" s="102">
        <v>96545</v>
      </c>
      <c r="D10" s="166" t="s">
        <v>32</v>
      </c>
      <c r="E10" s="87" t="s">
        <v>12</v>
      </c>
      <c r="F10" s="87">
        <v>13.2</v>
      </c>
      <c r="G10" s="87">
        <v>14.02</v>
      </c>
      <c r="H10" s="87">
        <v>3.64</v>
      </c>
      <c r="I10" s="87">
        <f t="shared" si="0"/>
        <v>17.66</v>
      </c>
      <c r="J10" s="88">
        <f t="shared" si="1"/>
        <v>233.112</v>
      </c>
    </row>
    <row r="11" spans="1:10" ht="47.25">
      <c r="A11" s="154" t="s">
        <v>62</v>
      </c>
      <c r="B11" s="96" t="s">
        <v>13</v>
      </c>
      <c r="C11" s="102">
        <v>96546</v>
      </c>
      <c r="D11" s="166" t="s">
        <v>33</v>
      </c>
      <c r="E11" s="87" t="s">
        <v>12</v>
      </c>
      <c r="F11" s="87">
        <v>66</v>
      </c>
      <c r="G11" s="87">
        <v>13.76</v>
      </c>
      <c r="H11" s="87">
        <v>2.04</v>
      </c>
      <c r="I11" s="87">
        <f t="shared" si="0"/>
        <v>15.8</v>
      </c>
      <c r="J11" s="88">
        <f t="shared" si="1"/>
        <v>1042.8</v>
      </c>
    </row>
    <row r="12" spans="1:10" ht="63">
      <c r="A12" s="154" t="s">
        <v>63</v>
      </c>
      <c r="B12" s="96" t="s">
        <v>13</v>
      </c>
      <c r="C12" s="102">
        <v>94966</v>
      </c>
      <c r="D12" s="166" t="s">
        <v>34</v>
      </c>
      <c r="E12" s="87" t="s">
        <v>7</v>
      </c>
      <c r="F12" s="87">
        <v>3.08</v>
      </c>
      <c r="G12" s="87">
        <v>315.11</v>
      </c>
      <c r="H12" s="87">
        <v>62.01</v>
      </c>
      <c r="I12" s="87">
        <f t="shared" si="0"/>
        <v>377.12</v>
      </c>
      <c r="J12" s="88">
        <f t="shared" si="1"/>
        <v>1161.5296</v>
      </c>
    </row>
    <row r="13" spans="1:10" ht="48" thickBot="1">
      <c r="A13" s="154" t="s">
        <v>81</v>
      </c>
      <c r="B13" s="96" t="s">
        <v>13</v>
      </c>
      <c r="C13" s="102">
        <v>92873</v>
      </c>
      <c r="D13" s="164" t="s">
        <v>113</v>
      </c>
      <c r="E13" s="89" t="s">
        <v>7</v>
      </c>
      <c r="F13" s="89">
        <v>3.08</v>
      </c>
      <c r="G13" s="89">
        <v>49.83</v>
      </c>
      <c r="H13" s="89">
        <v>155.52</v>
      </c>
      <c r="I13" s="87">
        <f t="shared" si="0"/>
        <v>205.35000000000002</v>
      </c>
      <c r="J13" s="88">
        <f t="shared" si="1"/>
        <v>632.4780000000001</v>
      </c>
    </row>
    <row r="14" spans="1:10" ht="16.5" thickBot="1">
      <c r="A14" s="126">
        <v>3</v>
      </c>
      <c r="B14" s="127"/>
      <c r="C14" s="128"/>
      <c r="D14" s="188" t="s">
        <v>17</v>
      </c>
      <c r="E14" s="189"/>
      <c r="F14" s="189"/>
      <c r="G14" s="189"/>
      <c r="H14" s="190" t="s">
        <v>15</v>
      </c>
      <c r="I14" s="190"/>
      <c r="J14" s="162">
        <f>SUM(J15:J16)</f>
        <v>305765.7232</v>
      </c>
    </row>
    <row r="15" spans="1:10" ht="31.5">
      <c r="A15" s="83" t="s">
        <v>64</v>
      </c>
      <c r="B15" s="95" t="s">
        <v>27</v>
      </c>
      <c r="C15" s="143" t="s">
        <v>28</v>
      </c>
      <c r="D15" s="144" t="s">
        <v>29</v>
      </c>
      <c r="E15" s="145" t="s">
        <v>12</v>
      </c>
      <c r="F15" s="146">
        <v>14368.69</v>
      </c>
      <c r="G15" s="147">
        <v>16.4</v>
      </c>
      <c r="H15" s="147"/>
      <c r="I15" s="147">
        <f>H15+G15</f>
        <v>16.4</v>
      </c>
      <c r="J15" s="148">
        <f>I15*F15</f>
        <v>235646.51599999997</v>
      </c>
    </row>
    <row r="16" spans="1:10" ht="32.25" thickBot="1">
      <c r="A16" s="154" t="s">
        <v>65</v>
      </c>
      <c r="B16" s="96" t="s">
        <v>27</v>
      </c>
      <c r="C16" s="103" t="s">
        <v>30</v>
      </c>
      <c r="D16" s="90" t="s">
        <v>31</v>
      </c>
      <c r="E16" s="91" t="s">
        <v>12</v>
      </c>
      <c r="F16" s="92">
        <v>14368.69</v>
      </c>
      <c r="G16" s="93"/>
      <c r="H16" s="93">
        <v>4.88</v>
      </c>
      <c r="I16" s="93">
        <f>H16+G16</f>
        <v>4.88</v>
      </c>
      <c r="J16" s="94">
        <f>I16*F16</f>
        <v>70119.2072</v>
      </c>
    </row>
    <row r="17" spans="1:10" ht="16.5" thickBot="1">
      <c r="A17" s="126">
        <v>4</v>
      </c>
      <c r="B17" s="127"/>
      <c r="C17" s="128"/>
      <c r="D17" s="188" t="s">
        <v>11</v>
      </c>
      <c r="E17" s="189"/>
      <c r="F17" s="189"/>
      <c r="G17" s="189"/>
      <c r="H17" s="190" t="s">
        <v>15</v>
      </c>
      <c r="I17" s="190"/>
      <c r="J17" s="162">
        <f>SUM(J18:J19)</f>
        <v>97708.85</v>
      </c>
    </row>
    <row r="18" spans="1:10" ht="32.25" customHeight="1">
      <c r="A18" s="83" t="s">
        <v>71</v>
      </c>
      <c r="B18" s="95" t="s">
        <v>13</v>
      </c>
      <c r="C18" s="104">
        <v>94213</v>
      </c>
      <c r="D18" s="166" t="s">
        <v>18</v>
      </c>
      <c r="E18" s="93" t="s">
        <v>3</v>
      </c>
      <c r="F18" s="93">
        <v>1084</v>
      </c>
      <c r="G18" s="93">
        <v>79.92</v>
      </c>
      <c r="H18" s="93">
        <v>3.18</v>
      </c>
      <c r="I18" s="93">
        <f>H18+G18</f>
        <v>83.10000000000001</v>
      </c>
      <c r="J18" s="94">
        <f>I18*F18</f>
        <v>90080.40000000001</v>
      </c>
    </row>
    <row r="19" spans="1:10" ht="48" thickBot="1">
      <c r="A19" s="154" t="s">
        <v>72</v>
      </c>
      <c r="B19" s="96" t="s">
        <v>13</v>
      </c>
      <c r="C19" s="104">
        <v>94231</v>
      </c>
      <c r="D19" s="166" t="s">
        <v>44</v>
      </c>
      <c r="E19" s="93" t="s">
        <v>9</v>
      </c>
      <c r="F19" s="93">
        <v>72.5</v>
      </c>
      <c r="G19" s="93">
        <v>95.43</v>
      </c>
      <c r="H19" s="93">
        <v>9.79</v>
      </c>
      <c r="I19" s="93">
        <f>H19+G19</f>
        <v>105.22</v>
      </c>
      <c r="J19" s="94">
        <f>I19*F19</f>
        <v>7628.45</v>
      </c>
    </row>
    <row r="20" spans="1:10" ht="16.5" thickBot="1">
      <c r="A20" s="126">
        <v>5</v>
      </c>
      <c r="B20" s="127"/>
      <c r="C20" s="128"/>
      <c r="D20" s="188" t="s">
        <v>25</v>
      </c>
      <c r="E20" s="189"/>
      <c r="F20" s="189"/>
      <c r="G20" s="189"/>
      <c r="H20" s="190" t="s">
        <v>15</v>
      </c>
      <c r="I20" s="190"/>
      <c r="J20" s="162">
        <f>J21</f>
        <v>1799.4399999999998</v>
      </c>
    </row>
    <row r="21" spans="1:10" ht="15.75">
      <c r="A21" s="155" t="s">
        <v>73</v>
      </c>
      <c r="B21" s="150" t="s">
        <v>13</v>
      </c>
      <c r="C21" s="101">
        <v>99814</v>
      </c>
      <c r="D21" s="149" t="s">
        <v>24</v>
      </c>
      <c r="E21" s="84" t="s">
        <v>3</v>
      </c>
      <c r="F21" s="84">
        <v>1084</v>
      </c>
      <c r="G21" s="84">
        <v>0.46</v>
      </c>
      <c r="H21" s="84">
        <v>1.2</v>
      </c>
      <c r="I21" s="84">
        <f>H21+G21</f>
        <v>1.66</v>
      </c>
      <c r="J21" s="85">
        <f>I21*F21</f>
        <v>1799.4399999999998</v>
      </c>
    </row>
    <row r="22" spans="1:10" ht="15.75">
      <c r="A22" s="156"/>
      <c r="B22" s="97"/>
      <c r="C22" s="86"/>
      <c r="D22" s="98"/>
      <c r="E22" s="99"/>
      <c r="F22" s="99"/>
      <c r="G22" s="99"/>
      <c r="H22" s="99"/>
      <c r="I22" s="99"/>
      <c r="J22" s="100"/>
    </row>
    <row r="23" spans="1:10" ht="15.75">
      <c r="A23" s="157"/>
      <c r="B23" s="140"/>
      <c r="C23" s="141"/>
      <c r="D23" s="187" t="s">
        <v>92</v>
      </c>
      <c r="E23" s="187"/>
      <c r="F23" s="187"/>
      <c r="G23" s="187"/>
      <c r="H23" s="187"/>
      <c r="I23" s="187"/>
      <c r="J23" s="158">
        <f>J20+J17+J14+J6+J4</f>
        <v>420233.36380000005</v>
      </c>
    </row>
    <row r="24" spans="1:10" ht="15.75">
      <c r="A24" s="157"/>
      <c r="B24" s="140"/>
      <c r="C24" s="141"/>
      <c r="D24" s="184" t="s">
        <v>91</v>
      </c>
      <c r="E24" s="185"/>
      <c r="F24" s="185"/>
      <c r="G24" s="185"/>
      <c r="H24" s="185"/>
      <c r="I24" s="186"/>
      <c r="J24" s="158">
        <f>J23*0.25</f>
        <v>105058.34095000001</v>
      </c>
    </row>
    <row r="25" spans="1:10" ht="16.5" thickBot="1">
      <c r="A25" s="137" t="s">
        <v>90</v>
      </c>
      <c r="B25" s="138"/>
      <c r="C25" s="138"/>
      <c r="D25" s="169" t="s">
        <v>89</v>
      </c>
      <c r="E25" s="170"/>
      <c r="F25" s="170"/>
      <c r="G25" s="170"/>
      <c r="H25" s="170"/>
      <c r="I25" s="171"/>
      <c r="J25" s="139">
        <f>J23+J24</f>
        <v>525291.70475</v>
      </c>
    </row>
    <row r="26" spans="1:10" ht="15">
      <c r="A26" s="75"/>
      <c r="B26" s="75"/>
      <c r="C26" s="75"/>
      <c r="D26" s="180" t="s">
        <v>97</v>
      </c>
      <c r="E26" s="180"/>
      <c r="F26" s="180"/>
      <c r="G26" s="75"/>
      <c r="H26" s="75"/>
      <c r="I26" s="75"/>
      <c r="J26" s="75"/>
    </row>
    <row r="27" spans="1:10" ht="15">
      <c r="A27" s="75"/>
      <c r="B27" s="75"/>
      <c r="C27" s="75"/>
      <c r="D27" s="163"/>
      <c r="E27" s="163"/>
      <c r="F27" s="163"/>
      <c r="G27" s="75"/>
      <c r="H27" s="75"/>
      <c r="I27" s="75"/>
      <c r="J27" s="75"/>
    </row>
    <row r="28" spans="1:10" ht="15">
      <c r="A28" s="75"/>
      <c r="B28" s="75"/>
      <c r="C28" s="75"/>
      <c r="D28" s="75"/>
      <c r="E28" s="80"/>
      <c r="F28" s="81"/>
      <c r="G28" s="81"/>
      <c r="H28" s="81"/>
      <c r="I28" s="81"/>
      <c r="J28" s="75"/>
    </row>
    <row r="29" spans="1:10" ht="15">
      <c r="A29" s="79"/>
      <c r="B29" s="79"/>
      <c r="C29" s="79"/>
      <c r="D29" s="79"/>
      <c r="E29" s="79"/>
      <c r="F29" s="79"/>
      <c r="G29" s="79"/>
      <c r="H29" s="79"/>
      <c r="I29" s="79"/>
      <c r="J29" s="79"/>
    </row>
    <row r="30" spans="1:10" ht="15">
      <c r="A30" s="79"/>
      <c r="B30" s="178" t="s">
        <v>114</v>
      </c>
      <c r="C30" s="178"/>
      <c r="D30" s="178"/>
      <c r="E30" s="179" t="s">
        <v>86</v>
      </c>
      <c r="F30" s="179"/>
      <c r="G30" s="179"/>
      <c r="H30" s="179"/>
      <c r="I30" s="179"/>
      <c r="J30" s="179"/>
    </row>
    <row r="31" spans="1:10" ht="15">
      <c r="A31" s="79"/>
      <c r="B31" s="178" t="s">
        <v>111</v>
      </c>
      <c r="C31" s="178"/>
      <c r="D31" s="178"/>
      <c r="E31" s="179" t="s">
        <v>110</v>
      </c>
      <c r="F31" s="179"/>
      <c r="G31" s="179"/>
      <c r="H31" s="179"/>
      <c r="I31" s="179"/>
      <c r="J31" s="179"/>
    </row>
    <row r="32" spans="1:10" ht="19.5" customHeight="1">
      <c r="A32" s="79"/>
      <c r="B32" s="193" t="s">
        <v>109</v>
      </c>
      <c r="C32" s="193"/>
      <c r="D32" s="193"/>
      <c r="E32" s="191" t="s">
        <v>88</v>
      </c>
      <c r="F32" s="191"/>
      <c r="G32" s="191"/>
      <c r="H32" s="191"/>
      <c r="I32" s="191"/>
      <c r="J32" s="191"/>
    </row>
    <row r="33" spans="1:10" ht="19.5" customHeight="1">
      <c r="A33" s="79"/>
      <c r="B33" s="161"/>
      <c r="C33" s="161"/>
      <c r="D33" s="161"/>
      <c r="E33" s="152"/>
      <c r="F33" s="152"/>
      <c r="G33" s="152"/>
      <c r="H33" s="152"/>
      <c r="I33" s="152"/>
      <c r="J33" s="152"/>
    </row>
    <row r="34" spans="1:10" ht="19.5" customHeight="1">
      <c r="A34" s="79"/>
      <c r="B34" s="161"/>
      <c r="C34" s="161"/>
      <c r="D34" s="161"/>
      <c r="E34" s="152"/>
      <c r="F34" s="152"/>
      <c r="G34" s="152"/>
      <c r="H34" s="152"/>
      <c r="I34" s="152"/>
      <c r="J34" s="152"/>
    </row>
    <row r="35" spans="4:8" ht="15">
      <c r="D35" s="192" t="s">
        <v>84</v>
      </c>
      <c r="E35" s="192"/>
      <c r="F35" s="192"/>
      <c r="G35" s="192"/>
      <c r="H35" s="192"/>
    </row>
    <row r="36" spans="2:10" ht="15">
      <c r="B36" s="75"/>
      <c r="C36" s="75"/>
      <c r="D36" s="192" t="s">
        <v>112</v>
      </c>
      <c r="E36" s="192"/>
      <c r="F36" s="192"/>
      <c r="G36" s="192"/>
      <c r="H36" s="192"/>
      <c r="I36" s="75"/>
      <c r="J36" s="75"/>
    </row>
    <row r="37" spans="2:11" ht="15">
      <c r="B37" s="178"/>
      <c r="C37" s="178"/>
      <c r="D37" s="178"/>
      <c r="E37" s="179"/>
      <c r="F37" s="179"/>
      <c r="G37" s="179"/>
      <c r="H37" s="179"/>
      <c r="I37" s="179"/>
      <c r="J37" s="179"/>
      <c r="K37" s="74"/>
    </row>
    <row r="38" spans="2:11" ht="15">
      <c r="B38" s="178"/>
      <c r="C38" s="178"/>
      <c r="D38" s="178"/>
      <c r="E38" s="179"/>
      <c r="F38" s="179"/>
      <c r="G38" s="179"/>
      <c r="H38" s="179"/>
      <c r="I38" s="179"/>
      <c r="J38" s="179"/>
      <c r="K38" s="74"/>
    </row>
    <row r="39" spans="2:11" ht="15">
      <c r="B39" s="76"/>
      <c r="C39" s="76"/>
      <c r="D39" s="77"/>
      <c r="E39" s="191"/>
      <c r="F39" s="191"/>
      <c r="G39" s="191"/>
      <c r="H39" s="191"/>
      <c r="I39" s="191"/>
      <c r="J39" s="191"/>
      <c r="K39" s="74"/>
    </row>
    <row r="40" spans="2:10" ht="15">
      <c r="B40" s="76"/>
      <c r="C40" s="76"/>
      <c r="D40" s="76"/>
      <c r="E40" s="76"/>
      <c r="F40" s="76"/>
      <c r="G40" s="76"/>
      <c r="H40" s="76"/>
      <c r="I40" s="76"/>
      <c r="J40" s="76"/>
    </row>
    <row r="67" ht="15">
      <c r="F67">
        <v>184.76</v>
      </c>
    </row>
    <row r="68" ht="15">
      <c r="F68">
        <v>6.64</v>
      </c>
    </row>
    <row r="69" ht="15">
      <c r="F69">
        <v>192.49</v>
      </c>
    </row>
    <row r="70" ht="15">
      <c r="F70">
        <v>55.85</v>
      </c>
    </row>
    <row r="71" ht="15">
      <c r="F71">
        <v>143.73</v>
      </c>
    </row>
    <row r="72" ht="15">
      <c r="F72">
        <v>187.88</v>
      </c>
    </row>
    <row r="73" ht="15">
      <c r="F73">
        <v>1018.65</v>
      </c>
    </row>
    <row r="74" ht="15">
      <c r="F74">
        <v>768.6</v>
      </c>
    </row>
    <row r="75" ht="15">
      <c r="F75">
        <v>58.93</v>
      </c>
    </row>
    <row r="76" ht="15">
      <c r="F76">
        <v>147.07</v>
      </c>
    </row>
    <row r="77" ht="15">
      <c r="F77">
        <v>147.07</v>
      </c>
    </row>
    <row r="78" ht="15">
      <c r="F78">
        <v>2459.52</v>
      </c>
    </row>
    <row r="79" ht="15">
      <c r="F79">
        <v>2459.52</v>
      </c>
    </row>
    <row r="80" ht="15">
      <c r="F80">
        <v>2363.87</v>
      </c>
    </row>
    <row r="81" ht="15">
      <c r="F81">
        <v>2363.87</v>
      </c>
    </row>
    <row r="83" ht="15">
      <c r="F83" s="78">
        <f>SUM(F67:F81)</f>
        <v>12558.45</v>
      </c>
    </row>
  </sheetData>
  <sheetProtection/>
  <mergeCells count="30">
    <mergeCell ref="H20:I20"/>
    <mergeCell ref="D35:H35"/>
    <mergeCell ref="D36:H36"/>
    <mergeCell ref="B32:D32"/>
    <mergeCell ref="D4:G4"/>
    <mergeCell ref="H4:I4"/>
    <mergeCell ref="D6:G6"/>
    <mergeCell ref="H6:I6"/>
    <mergeCell ref="D14:G14"/>
    <mergeCell ref="H14:I14"/>
    <mergeCell ref="D23:I23"/>
    <mergeCell ref="D17:G17"/>
    <mergeCell ref="H17:I17"/>
    <mergeCell ref="D20:G20"/>
    <mergeCell ref="E38:J38"/>
    <mergeCell ref="E39:J39"/>
    <mergeCell ref="B37:D37"/>
    <mergeCell ref="B38:D38"/>
    <mergeCell ref="E37:J37"/>
    <mergeCell ref="E32:J32"/>
    <mergeCell ref="D25:I25"/>
    <mergeCell ref="A1:F1"/>
    <mergeCell ref="G1:J1"/>
    <mergeCell ref="B30:D30"/>
    <mergeCell ref="E30:J30"/>
    <mergeCell ref="B31:D31"/>
    <mergeCell ref="E31:J31"/>
    <mergeCell ref="D26:F26"/>
    <mergeCell ref="A2:J2"/>
    <mergeCell ref="D24:I24"/>
  </mergeCells>
  <printOptions/>
  <pageMargins left="0.5" right="0.4479166666666667" top="1.4583333333333333" bottom="0.65625" header="0.31496062992125984" footer="0.31496062992125984"/>
  <pageSetup horizontalDpi="600" verticalDpi="600" orientation="portrait" paperSize="9" scale="70" r:id="rId2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tabSelected="1" view="pageLayout" workbookViewId="0" topLeftCell="A1">
      <selection activeCell="B22" sqref="B22:G22"/>
    </sheetView>
  </sheetViews>
  <sheetFormatPr defaultColWidth="9.140625" defaultRowHeight="15"/>
  <cols>
    <col min="1" max="1" width="5.421875" style="0" bestFit="1" customWidth="1"/>
    <col min="2" max="2" width="50.7109375" style="0" customWidth="1"/>
    <col min="3" max="5" width="12.57421875" style="0" bestFit="1" customWidth="1"/>
    <col min="6" max="7" width="12.57421875" style="0" customWidth="1"/>
    <col min="8" max="8" width="12.00390625" style="0" customWidth="1"/>
  </cols>
  <sheetData>
    <row r="1" spans="1:8" ht="16.5" thickBot="1">
      <c r="A1" s="199" t="s">
        <v>98</v>
      </c>
      <c r="B1" s="200"/>
      <c r="C1" s="200"/>
      <c r="D1" s="200"/>
      <c r="E1" s="200"/>
      <c r="F1" s="200"/>
      <c r="G1" s="200"/>
      <c r="H1" s="201"/>
    </row>
    <row r="2" spans="1:8" ht="30" customHeight="1" thickBot="1">
      <c r="A2" s="194" t="s">
        <v>108</v>
      </c>
      <c r="B2" s="195"/>
      <c r="C2" s="195"/>
      <c r="D2" s="195"/>
      <c r="E2" s="196" t="s">
        <v>105</v>
      </c>
      <c r="F2" s="197"/>
      <c r="G2" s="197"/>
      <c r="H2" s="198"/>
    </row>
    <row r="3" spans="1:8" ht="38.25">
      <c r="A3" s="105" t="s">
        <v>56</v>
      </c>
      <c r="B3" s="106" t="s">
        <v>0</v>
      </c>
      <c r="C3" s="106" t="s">
        <v>99</v>
      </c>
      <c r="D3" s="106" t="s">
        <v>100</v>
      </c>
      <c r="E3" s="106" t="s">
        <v>101</v>
      </c>
      <c r="F3" s="106" t="s">
        <v>102</v>
      </c>
      <c r="G3" s="107" t="s">
        <v>93</v>
      </c>
      <c r="H3" s="108" t="s">
        <v>103</v>
      </c>
    </row>
    <row r="4" spans="1:8" ht="15">
      <c r="A4" s="116">
        <v>1</v>
      </c>
      <c r="B4" s="117" t="s">
        <v>55</v>
      </c>
      <c r="C4" s="118">
        <v>1012.5</v>
      </c>
      <c r="D4" s="117"/>
      <c r="E4" s="117"/>
      <c r="F4" s="117"/>
      <c r="G4" s="118">
        <f>C4</f>
        <v>1012.5</v>
      </c>
      <c r="H4" s="119">
        <f>(G4*0.25)+G4</f>
        <v>1265.625</v>
      </c>
    </row>
    <row r="5" spans="1:8" ht="15">
      <c r="A5" s="116">
        <v>2</v>
      </c>
      <c r="B5" s="117" t="s">
        <v>20</v>
      </c>
      <c r="C5" s="118">
        <v>13946.85</v>
      </c>
      <c r="D5" s="117"/>
      <c r="E5" s="117"/>
      <c r="F5" s="117"/>
      <c r="G5" s="118">
        <f>C5</f>
        <v>13946.85</v>
      </c>
      <c r="H5" s="119">
        <f>(G5*0.25)+G5</f>
        <v>17433.5625</v>
      </c>
    </row>
    <row r="6" spans="1:8" ht="15">
      <c r="A6" s="116">
        <v>3</v>
      </c>
      <c r="B6" s="117" t="s">
        <v>17</v>
      </c>
      <c r="C6" s="118">
        <v>76441.43</v>
      </c>
      <c r="D6" s="118">
        <v>76441.43</v>
      </c>
      <c r="E6" s="118">
        <v>76441.43</v>
      </c>
      <c r="F6" s="118">
        <v>76441.43</v>
      </c>
      <c r="G6" s="118">
        <f>E6+D6+F6+C6</f>
        <v>305765.72</v>
      </c>
      <c r="H6" s="119">
        <f>(G6*0.25)+G6</f>
        <v>382207.14999999997</v>
      </c>
    </row>
    <row r="7" spans="1:8" ht="15">
      <c r="A7" s="116">
        <v>4</v>
      </c>
      <c r="B7" s="117" t="s">
        <v>11</v>
      </c>
      <c r="C7" s="117"/>
      <c r="D7" s="118">
        <v>32569.616666</v>
      </c>
      <c r="E7" s="118">
        <v>32569.616666</v>
      </c>
      <c r="F7" s="118">
        <v>32569.61666</v>
      </c>
      <c r="G7" s="118">
        <f>D7+E7+F7</f>
        <v>97708.849992</v>
      </c>
      <c r="H7" s="119">
        <f>(G7*0.25)+G7</f>
        <v>122136.06249000001</v>
      </c>
    </row>
    <row r="8" spans="1:8" ht="15">
      <c r="A8" s="116">
        <v>5</v>
      </c>
      <c r="B8" s="117" t="s">
        <v>25</v>
      </c>
      <c r="C8" s="117"/>
      <c r="D8" s="117"/>
      <c r="E8" s="117"/>
      <c r="F8" s="118">
        <v>1799.44</v>
      </c>
      <c r="G8" s="118">
        <f>F8</f>
        <v>1799.44</v>
      </c>
      <c r="H8" s="119">
        <f>(G8*0.25)+G8</f>
        <v>2249.3</v>
      </c>
    </row>
    <row r="9" spans="1:8" ht="15">
      <c r="A9" s="109"/>
      <c r="B9" s="110"/>
      <c r="C9" s="110"/>
      <c r="D9" s="110"/>
      <c r="E9" s="110"/>
      <c r="F9" s="110"/>
      <c r="G9" s="110"/>
      <c r="H9" s="111"/>
    </row>
    <row r="10" spans="1:8" ht="15.75" thickBot="1">
      <c r="A10" s="120"/>
      <c r="B10" s="121"/>
      <c r="C10" s="122"/>
      <c r="D10" s="122"/>
      <c r="E10" s="122"/>
      <c r="F10" s="122"/>
      <c r="G10" s="122"/>
      <c r="H10" s="159"/>
    </row>
    <row r="11" spans="1:8" ht="15.75" thickBot="1">
      <c r="A11" s="123" t="s">
        <v>90</v>
      </c>
      <c r="B11" s="124" t="s">
        <v>104</v>
      </c>
      <c r="C11" s="125">
        <f>SUM(C4:C6)*1.25</f>
        <v>114250.975</v>
      </c>
      <c r="D11" s="125">
        <f>SUM(D6:D7)*1.25</f>
        <v>136263.8083325</v>
      </c>
      <c r="E11" s="125">
        <f>SUM(E6:E7)*1.25</f>
        <v>136263.8083325</v>
      </c>
      <c r="F11" s="125">
        <f>SUM(F6:F8)*1.25</f>
        <v>138513.10832499998</v>
      </c>
      <c r="G11" s="125"/>
      <c r="H11" s="160">
        <f>SUM(H4:H8)</f>
        <v>525291.69999</v>
      </c>
    </row>
    <row r="12" ht="15">
      <c r="B12" s="112" t="s">
        <v>97</v>
      </c>
    </row>
    <row r="13" spans="3:7" ht="15">
      <c r="C13" s="112"/>
      <c r="D13" s="112"/>
      <c r="E13" s="112"/>
      <c r="F13" s="113"/>
      <c r="G13" s="112"/>
    </row>
    <row r="15" ht="12" customHeight="1">
      <c r="E15" s="142"/>
    </row>
    <row r="16" ht="6" customHeight="1" hidden="1"/>
    <row r="17" spans="2:10" ht="15">
      <c r="B17" s="178" t="s">
        <v>114</v>
      </c>
      <c r="C17" s="178"/>
      <c r="D17" s="75"/>
      <c r="E17" s="179" t="s">
        <v>86</v>
      </c>
      <c r="F17" s="179"/>
      <c r="G17" s="179"/>
      <c r="H17" s="75"/>
      <c r="I17" s="75"/>
      <c r="J17" s="75"/>
    </row>
    <row r="18" spans="1:10" ht="15">
      <c r="A18" s="168"/>
      <c r="B18" s="178" t="s">
        <v>111</v>
      </c>
      <c r="C18" s="178"/>
      <c r="D18" s="114"/>
      <c r="E18" s="179" t="s">
        <v>110</v>
      </c>
      <c r="F18" s="179"/>
      <c r="G18" s="179"/>
      <c r="H18" s="114"/>
      <c r="I18" s="114"/>
      <c r="J18" s="114"/>
    </row>
    <row r="19" spans="1:10" ht="15">
      <c r="A19" s="168"/>
      <c r="B19" s="178" t="s">
        <v>109</v>
      </c>
      <c r="C19" s="178"/>
      <c r="D19" s="114"/>
      <c r="E19" s="179" t="s">
        <v>88</v>
      </c>
      <c r="F19" s="179"/>
      <c r="G19" s="179"/>
      <c r="H19" s="114"/>
      <c r="I19" s="114"/>
      <c r="J19" s="114"/>
    </row>
    <row r="20" spans="1:10" ht="15">
      <c r="A20" s="168"/>
      <c r="B20" s="153"/>
      <c r="C20" s="153"/>
      <c r="D20" s="114"/>
      <c r="E20" s="151"/>
      <c r="F20" s="151"/>
      <c r="G20" s="151"/>
      <c r="H20" s="114"/>
      <c r="I20" s="114"/>
      <c r="J20" s="114"/>
    </row>
    <row r="21" spans="2:10" ht="15">
      <c r="B21" s="76"/>
      <c r="C21" s="76"/>
      <c r="D21" s="191"/>
      <c r="E21" s="191"/>
      <c r="F21" s="191"/>
      <c r="G21" s="191"/>
      <c r="H21" s="115"/>
      <c r="I21" s="115"/>
      <c r="J21" s="115"/>
    </row>
    <row r="22" spans="2:10" ht="15">
      <c r="B22" s="202" t="s">
        <v>84</v>
      </c>
      <c r="C22" s="202"/>
      <c r="D22" s="202"/>
      <c r="E22" s="202"/>
      <c r="F22" s="202"/>
      <c r="G22" s="202"/>
      <c r="H22" s="76"/>
      <c r="I22" s="76"/>
      <c r="J22" s="76"/>
    </row>
    <row r="23" spans="2:7" ht="15">
      <c r="B23" s="202" t="s">
        <v>112</v>
      </c>
      <c r="C23" s="202"/>
      <c r="D23" s="202"/>
      <c r="E23" s="202"/>
      <c r="F23" s="202"/>
      <c r="G23" s="202"/>
    </row>
  </sheetData>
  <sheetProtection/>
  <mergeCells count="12">
    <mergeCell ref="B22:G22"/>
    <mergeCell ref="B23:G23"/>
    <mergeCell ref="D21:G21"/>
    <mergeCell ref="A2:D2"/>
    <mergeCell ref="E2:H2"/>
    <mergeCell ref="A1:H1"/>
    <mergeCell ref="B17:C17"/>
    <mergeCell ref="B18:C18"/>
    <mergeCell ref="B19:C19"/>
    <mergeCell ref="E17:G17"/>
    <mergeCell ref="E18:G18"/>
    <mergeCell ref="E19:G19"/>
  </mergeCells>
  <printOptions/>
  <pageMargins left="0.511811024" right="0.511811024" top="1.9895833333333333" bottom="0.9583333333333334" header="0.31496062" footer="0.31496062"/>
  <pageSetup horizontalDpi="600" verticalDpi="600" orientation="landscape" paperSize="9" r:id="rId2"/>
  <headerFooter>
    <oddHeader>&amp;C&amp;G</oddHeader>
    <oddFooter>&amp;C&amp;G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60"/>
  <sheetViews>
    <sheetView view="pageLayout" zoomScaleNormal="85" workbookViewId="0" topLeftCell="A29">
      <selection activeCell="E20" sqref="E20"/>
    </sheetView>
  </sheetViews>
  <sheetFormatPr defaultColWidth="9.140625" defaultRowHeight="15"/>
  <cols>
    <col min="1" max="1" width="6.57421875" style="27" bestFit="1" customWidth="1"/>
    <col min="2" max="2" width="7.28125" style="27" customWidth="1"/>
    <col min="3" max="3" width="8.421875" style="33" customWidth="1"/>
    <col min="4" max="4" width="36.7109375" style="35" customWidth="1"/>
    <col min="5" max="5" width="4.7109375" style="46" customWidth="1"/>
    <col min="6" max="6" width="8.140625" style="46" bestFit="1" customWidth="1"/>
    <col min="7" max="7" width="10.421875" style="46" bestFit="1" customWidth="1"/>
    <col min="8" max="8" width="7.8515625" style="46" bestFit="1" customWidth="1"/>
    <col min="9" max="9" width="6.8515625" style="46" bestFit="1" customWidth="1"/>
    <col min="10" max="10" width="8.8515625" style="46" bestFit="1" customWidth="1"/>
    <col min="11" max="11" width="12.140625" style="46" bestFit="1" customWidth="1"/>
    <col min="12" max="12" width="11.140625" style="46" customWidth="1"/>
    <col min="13" max="13" width="14.28125" style="0" customWidth="1"/>
    <col min="14" max="14" width="12.7109375" style="0" bestFit="1" customWidth="1"/>
    <col min="15" max="15" width="12.140625" style="0" bestFit="1" customWidth="1"/>
  </cols>
  <sheetData>
    <row r="1" spans="1:12" ht="56.25" customHeight="1" hidden="1" thickBot="1">
      <c r="A1" s="26"/>
      <c r="B1" s="26"/>
      <c r="C1" s="226" t="s">
        <v>22</v>
      </c>
      <c r="D1" s="227"/>
      <c r="E1" s="227"/>
      <c r="F1" s="227"/>
      <c r="G1" s="227"/>
      <c r="H1" s="227"/>
      <c r="I1" s="227"/>
      <c r="J1" s="228"/>
      <c r="K1" s="58" t="s">
        <v>21</v>
      </c>
      <c r="L1" s="59" t="s">
        <v>51</v>
      </c>
    </row>
    <row r="2" spans="1:12" ht="42.75" customHeight="1" thickBot="1">
      <c r="A2" s="232" t="s">
        <v>53</v>
      </c>
      <c r="B2" s="233"/>
      <c r="C2" s="234"/>
      <c r="D2" s="234"/>
      <c r="E2" s="234"/>
      <c r="F2" s="234"/>
      <c r="G2" s="234"/>
      <c r="H2" s="234"/>
      <c r="I2" s="234"/>
      <c r="J2" s="229" t="s">
        <v>54</v>
      </c>
      <c r="K2" s="230"/>
      <c r="L2" s="231"/>
    </row>
    <row r="3" spans="1:16" ht="51.75" thickBot="1">
      <c r="A3" s="68" t="s">
        <v>56</v>
      </c>
      <c r="B3" s="48" t="s">
        <v>21</v>
      </c>
      <c r="C3" s="29" t="s">
        <v>16</v>
      </c>
      <c r="D3" s="22" t="s">
        <v>0</v>
      </c>
      <c r="E3" s="23" t="s">
        <v>1</v>
      </c>
      <c r="F3" s="23" t="s">
        <v>79</v>
      </c>
      <c r="G3" s="23" t="s">
        <v>2</v>
      </c>
      <c r="H3" s="24" t="s">
        <v>52</v>
      </c>
      <c r="I3" s="24" t="s">
        <v>80</v>
      </c>
      <c r="J3" s="60" t="s">
        <v>49</v>
      </c>
      <c r="K3" s="60" t="s">
        <v>50</v>
      </c>
      <c r="L3" s="60" t="s">
        <v>49</v>
      </c>
      <c r="M3" s="1" t="s">
        <v>14</v>
      </c>
      <c r="N3" s="1" t="s">
        <v>4</v>
      </c>
      <c r="O3" s="1" t="s">
        <v>5</v>
      </c>
      <c r="P3" s="1" t="s">
        <v>6</v>
      </c>
    </row>
    <row r="4" spans="1:16" ht="15.75" thickBot="1">
      <c r="A4" s="65">
        <v>1</v>
      </c>
      <c r="B4" s="66"/>
      <c r="C4" s="67"/>
      <c r="D4" s="205" t="s">
        <v>55</v>
      </c>
      <c r="E4" s="206"/>
      <c r="F4" s="206"/>
      <c r="G4" s="206"/>
      <c r="H4" s="206"/>
      <c r="I4" s="206"/>
      <c r="J4" s="206"/>
      <c r="K4" s="206"/>
      <c r="L4" s="207"/>
      <c r="M4" s="1"/>
      <c r="N4" s="1"/>
      <c r="O4" s="1"/>
      <c r="P4" s="1"/>
    </row>
    <row r="5" spans="1:16" ht="39">
      <c r="A5" s="49" t="s">
        <v>57</v>
      </c>
      <c r="B5" s="49" t="s">
        <v>13</v>
      </c>
      <c r="C5" s="30">
        <v>4813</v>
      </c>
      <c r="D5" s="28" t="s">
        <v>19</v>
      </c>
      <c r="E5" s="36" t="s">
        <v>3</v>
      </c>
      <c r="F5" s="36">
        <v>4.5</v>
      </c>
      <c r="G5" s="36">
        <f>M5*N5/100</f>
        <v>135</v>
      </c>
      <c r="H5" s="36">
        <f>M5*O5/100</f>
        <v>90</v>
      </c>
      <c r="I5" s="36">
        <f>J5-H5</f>
        <v>22.5</v>
      </c>
      <c r="J5" s="36">
        <f>SUM(H5+(H5*P5))</f>
        <v>112.5</v>
      </c>
      <c r="K5" s="36">
        <f>G5+J5</f>
        <v>247.5</v>
      </c>
      <c r="L5" s="37">
        <f>(G5+J5)*F5</f>
        <v>1113.75</v>
      </c>
      <c r="M5" s="1">
        <v>225</v>
      </c>
      <c r="N5" s="1">
        <v>60</v>
      </c>
      <c r="O5" s="1">
        <f>100-N5</f>
        <v>40</v>
      </c>
      <c r="P5" s="5">
        <v>0.25</v>
      </c>
    </row>
    <row r="6" spans="1:16" ht="15.75" thickBot="1">
      <c r="A6" s="49"/>
      <c r="B6" s="49"/>
      <c r="C6" s="31"/>
      <c r="D6" s="214" t="s">
        <v>15</v>
      </c>
      <c r="E6" s="215"/>
      <c r="F6" s="215"/>
      <c r="G6" s="215"/>
      <c r="H6" s="215"/>
      <c r="I6" s="215"/>
      <c r="J6" s="215"/>
      <c r="K6" s="216"/>
      <c r="L6" s="57">
        <f>SUM(L5)</f>
        <v>1113.75</v>
      </c>
      <c r="M6" s="1"/>
      <c r="N6" s="1"/>
      <c r="O6" s="1"/>
      <c r="P6" s="1"/>
    </row>
    <row r="7" spans="1:16" ht="15.75" thickBot="1">
      <c r="A7" s="65">
        <v>2</v>
      </c>
      <c r="B7" s="66"/>
      <c r="C7" s="67"/>
      <c r="D7" s="205" t="s">
        <v>20</v>
      </c>
      <c r="E7" s="206"/>
      <c r="F7" s="206"/>
      <c r="G7" s="206"/>
      <c r="H7" s="206"/>
      <c r="I7" s="206"/>
      <c r="J7" s="206"/>
      <c r="K7" s="206"/>
      <c r="L7" s="207"/>
      <c r="M7" s="8"/>
      <c r="N7" s="8"/>
      <c r="O7" s="8"/>
      <c r="P7" s="8"/>
    </row>
    <row r="8" spans="1:25" ht="51.75">
      <c r="A8" s="49" t="s">
        <v>58</v>
      </c>
      <c r="B8" s="49" t="s">
        <v>13</v>
      </c>
      <c r="C8" s="31">
        <v>101174</v>
      </c>
      <c r="D8" s="25" t="s">
        <v>47</v>
      </c>
      <c r="E8" s="38" t="s">
        <v>9</v>
      </c>
      <c r="F8" s="38">
        <v>154</v>
      </c>
      <c r="G8" s="38">
        <f aca="true" t="shared" si="0" ref="G8:G14">M8*N8/100</f>
        <v>43.75671499935999</v>
      </c>
      <c r="H8" s="38">
        <f aca="true" t="shared" si="1" ref="H8:H14">M8*O8/100</f>
        <v>29.73328500064</v>
      </c>
      <c r="I8" s="38">
        <f aca="true" t="shared" si="2" ref="I8:I14">J8-H8</f>
        <v>7.433321250160002</v>
      </c>
      <c r="J8" s="38">
        <f aca="true" t="shared" si="3" ref="J8:J14">SUM(H8+(H8*P8))</f>
        <v>37.1666062508</v>
      </c>
      <c r="K8" s="38">
        <f aca="true" t="shared" si="4" ref="K8:K14">G8+J8</f>
        <v>80.92332125016</v>
      </c>
      <c r="L8" s="39">
        <f aca="true" t="shared" si="5" ref="L8:L15">(G8+J8)*F8</f>
        <v>12462.19147252464</v>
      </c>
      <c r="M8" s="1">
        <v>73.49</v>
      </c>
      <c r="N8" s="1">
        <v>59.5410464</v>
      </c>
      <c r="O8" s="1">
        <f>100-N8</f>
        <v>40.4589536</v>
      </c>
      <c r="P8" s="5">
        <v>0.25</v>
      </c>
      <c r="S8" s="19"/>
      <c r="T8" s="19"/>
      <c r="U8" s="19"/>
      <c r="V8" s="19"/>
      <c r="W8" s="19"/>
      <c r="X8" s="19"/>
      <c r="Y8" s="19"/>
    </row>
    <row r="9" spans="1:25" ht="51.75">
      <c r="A9" s="49" t="s">
        <v>59</v>
      </c>
      <c r="B9" s="49" t="s">
        <v>13</v>
      </c>
      <c r="C9" s="31">
        <v>96530</v>
      </c>
      <c r="D9" s="25" t="s">
        <v>35</v>
      </c>
      <c r="E9" s="38" t="s">
        <v>3</v>
      </c>
      <c r="F9" s="38">
        <v>26.4</v>
      </c>
      <c r="G9" s="38">
        <f t="shared" si="0"/>
        <v>128.19656749476</v>
      </c>
      <c r="H9" s="38">
        <f>M9*O9/100</f>
        <v>35.44343250524</v>
      </c>
      <c r="I9" s="38">
        <f>J9-H9</f>
        <v>8.86085812631</v>
      </c>
      <c r="J9" s="38">
        <f t="shared" si="3"/>
        <v>44.304290631549996</v>
      </c>
      <c r="K9" s="38">
        <f>G9+J9</f>
        <v>172.50085812631</v>
      </c>
      <c r="L9" s="39">
        <f t="shared" si="5"/>
        <v>4554.022654534583</v>
      </c>
      <c r="M9" s="1">
        <v>163.64</v>
      </c>
      <c r="N9" s="1">
        <v>78.3406059</v>
      </c>
      <c r="O9" s="1">
        <f>100-N9</f>
        <v>21.6593941</v>
      </c>
      <c r="P9" s="5">
        <v>0.25</v>
      </c>
      <c r="S9" s="19"/>
      <c r="T9" s="20"/>
      <c r="U9" s="20"/>
      <c r="V9" s="20"/>
      <c r="W9" s="20"/>
      <c r="X9" s="20"/>
      <c r="Y9" s="20"/>
    </row>
    <row r="10" spans="1:25" ht="51.75">
      <c r="A10" s="49" t="s">
        <v>60</v>
      </c>
      <c r="B10" s="49" t="s">
        <v>13</v>
      </c>
      <c r="C10" s="31">
        <v>96531</v>
      </c>
      <c r="D10" s="25" t="s">
        <v>82</v>
      </c>
      <c r="E10" s="38" t="s">
        <v>3</v>
      </c>
      <c r="F10" s="38">
        <v>24</v>
      </c>
      <c r="G10" s="38">
        <v>74.39</v>
      </c>
      <c r="H10" s="38">
        <v>34.02</v>
      </c>
      <c r="I10" s="38">
        <v>8.505</v>
      </c>
      <c r="J10" s="38">
        <f>I10+H10</f>
        <v>42.525000000000006</v>
      </c>
      <c r="K10" s="38">
        <f>J10+G10</f>
        <v>116.915</v>
      </c>
      <c r="L10" s="39">
        <f t="shared" si="5"/>
        <v>2805.96</v>
      </c>
      <c r="M10" s="1"/>
      <c r="N10" s="1"/>
      <c r="O10" s="1"/>
      <c r="P10" s="5"/>
      <c r="S10" s="19"/>
      <c r="T10" s="20"/>
      <c r="U10" s="20"/>
      <c r="V10" s="20"/>
      <c r="W10" s="20"/>
      <c r="X10" s="20"/>
      <c r="Y10" s="20"/>
    </row>
    <row r="11" spans="1:25" ht="39">
      <c r="A11" s="49" t="s">
        <v>61</v>
      </c>
      <c r="B11" s="49" t="s">
        <v>13</v>
      </c>
      <c r="C11" s="31">
        <v>96544</v>
      </c>
      <c r="D11" s="25" t="s">
        <v>36</v>
      </c>
      <c r="E11" s="38" t="s">
        <v>12</v>
      </c>
      <c r="F11" s="38">
        <v>126</v>
      </c>
      <c r="G11" s="38">
        <f t="shared" si="0"/>
        <v>14.939480392700002</v>
      </c>
      <c r="H11" s="38">
        <f t="shared" si="1"/>
        <v>3.8805196072999983</v>
      </c>
      <c r="I11" s="38">
        <f t="shared" si="2"/>
        <v>0.9701299018249996</v>
      </c>
      <c r="J11" s="38">
        <f t="shared" si="3"/>
        <v>4.850649509124998</v>
      </c>
      <c r="K11" s="38">
        <f t="shared" si="4"/>
        <v>19.790129901825</v>
      </c>
      <c r="L11" s="39">
        <f t="shared" si="5"/>
        <v>2493.5563676299503</v>
      </c>
      <c r="M11" s="1">
        <v>18.82</v>
      </c>
      <c r="N11" s="1">
        <v>79.3808735</v>
      </c>
      <c r="O11" s="1">
        <f>100-N11</f>
        <v>20.619126499999993</v>
      </c>
      <c r="P11" s="5">
        <v>0.25</v>
      </c>
      <c r="S11" s="19"/>
      <c r="T11" s="19"/>
      <c r="U11" s="19"/>
      <c r="V11" s="19"/>
      <c r="W11" s="19"/>
      <c r="X11" s="19"/>
      <c r="Y11" s="19"/>
    </row>
    <row r="12" spans="1:16" ht="39">
      <c r="A12" s="49" t="s">
        <v>62</v>
      </c>
      <c r="B12" s="49" t="s">
        <v>13</v>
      </c>
      <c r="C12" s="31">
        <v>96545</v>
      </c>
      <c r="D12" s="25" t="s">
        <v>32</v>
      </c>
      <c r="E12" s="38" t="s">
        <v>12</v>
      </c>
      <c r="F12" s="38">
        <v>14.8</v>
      </c>
      <c r="G12" s="38">
        <f t="shared" si="0"/>
        <v>14.018662260100003</v>
      </c>
      <c r="H12" s="38">
        <f t="shared" si="1"/>
        <v>3.641337739899999</v>
      </c>
      <c r="I12" s="38">
        <f t="shared" si="2"/>
        <v>0.9103344349749998</v>
      </c>
      <c r="J12" s="38">
        <f t="shared" si="3"/>
        <v>4.551672174874999</v>
      </c>
      <c r="K12" s="38">
        <f t="shared" si="4"/>
        <v>18.570334434975003</v>
      </c>
      <c r="L12" s="39">
        <f t="shared" si="5"/>
        <v>274.84094963763005</v>
      </c>
      <c r="M12" s="1">
        <v>17.66</v>
      </c>
      <c r="N12" s="1">
        <v>79.3808735</v>
      </c>
      <c r="O12" s="1">
        <f>100-N12</f>
        <v>20.619126499999993</v>
      </c>
      <c r="P12" s="5">
        <v>0.25</v>
      </c>
    </row>
    <row r="13" spans="1:16" ht="39">
      <c r="A13" s="49" t="s">
        <v>63</v>
      </c>
      <c r="B13" s="49" t="s">
        <v>13</v>
      </c>
      <c r="C13" s="31">
        <v>96546</v>
      </c>
      <c r="D13" s="25" t="s">
        <v>33</v>
      </c>
      <c r="E13" s="38" t="s">
        <v>12</v>
      </c>
      <c r="F13" s="38">
        <v>202.5</v>
      </c>
      <c r="G13" s="38">
        <f t="shared" si="0"/>
        <v>13.7556567072</v>
      </c>
      <c r="H13" s="38">
        <f t="shared" si="1"/>
        <v>2.0443432928000003</v>
      </c>
      <c r="I13" s="38">
        <f t="shared" si="2"/>
        <v>0.5110858232000002</v>
      </c>
      <c r="J13" s="38">
        <f t="shared" si="3"/>
        <v>2.5554291160000004</v>
      </c>
      <c r="K13" s="38">
        <f t="shared" si="4"/>
        <v>16.3110858232</v>
      </c>
      <c r="L13" s="39">
        <f t="shared" si="5"/>
        <v>3302.994879198</v>
      </c>
      <c r="M13" s="1">
        <v>15.8</v>
      </c>
      <c r="N13" s="1">
        <v>87.0611184</v>
      </c>
      <c r="O13" s="1">
        <f>100-N13</f>
        <v>12.938881600000002</v>
      </c>
      <c r="P13" s="5">
        <v>0.25</v>
      </c>
    </row>
    <row r="14" spans="1:16" ht="64.5">
      <c r="A14" s="49" t="s">
        <v>81</v>
      </c>
      <c r="B14" s="49" t="s">
        <v>13</v>
      </c>
      <c r="C14" s="31">
        <v>94966</v>
      </c>
      <c r="D14" s="25" t="s">
        <v>34</v>
      </c>
      <c r="E14" s="38" t="s">
        <v>7</v>
      </c>
      <c r="F14" s="38">
        <v>13</v>
      </c>
      <c r="G14" s="38">
        <f t="shared" si="0"/>
        <v>315.108489644</v>
      </c>
      <c r="H14" s="38">
        <f t="shared" si="1"/>
        <v>62.011510356</v>
      </c>
      <c r="I14" s="38">
        <f t="shared" si="2"/>
        <v>15.502877589000008</v>
      </c>
      <c r="J14" s="38">
        <f t="shared" si="3"/>
        <v>77.51438794500001</v>
      </c>
      <c r="K14" s="38">
        <f t="shared" si="4"/>
        <v>392.622877589</v>
      </c>
      <c r="L14" s="39">
        <f t="shared" si="5"/>
        <v>5104.0974086569995</v>
      </c>
      <c r="M14" s="4">
        <v>377.12</v>
      </c>
      <c r="N14" s="2">
        <f>100-O14</f>
        <v>83.5565575</v>
      </c>
      <c r="O14" s="2">
        <v>16.4434425</v>
      </c>
      <c r="P14" s="3">
        <v>0.25</v>
      </c>
    </row>
    <row r="15" spans="1:16" ht="39">
      <c r="A15" s="49" t="s">
        <v>83</v>
      </c>
      <c r="B15" s="49" t="s">
        <v>13</v>
      </c>
      <c r="C15" s="31">
        <v>92873</v>
      </c>
      <c r="D15" s="73" t="s">
        <v>42</v>
      </c>
      <c r="E15" s="40" t="s">
        <v>7</v>
      </c>
      <c r="F15" s="40">
        <v>13</v>
      </c>
      <c r="G15" s="40">
        <v>49.83</v>
      </c>
      <c r="H15" s="40">
        <v>155.52</v>
      </c>
      <c r="I15" s="40">
        <v>38.88</v>
      </c>
      <c r="J15" s="40">
        <v>194.4</v>
      </c>
      <c r="K15" s="40">
        <f>J15+G15</f>
        <v>244.23000000000002</v>
      </c>
      <c r="L15" s="39">
        <f t="shared" si="5"/>
        <v>3174.9900000000002</v>
      </c>
      <c r="M15" s="4"/>
      <c r="N15" s="2"/>
      <c r="O15" s="2"/>
      <c r="P15" s="3"/>
    </row>
    <row r="16" spans="1:16" ht="15.75" thickBot="1">
      <c r="A16" s="49"/>
      <c r="B16" s="49"/>
      <c r="C16" s="31"/>
      <c r="D16" s="220" t="s">
        <v>15</v>
      </c>
      <c r="E16" s="221"/>
      <c r="F16" s="221"/>
      <c r="G16" s="221"/>
      <c r="H16" s="221"/>
      <c r="I16" s="221"/>
      <c r="J16" s="221"/>
      <c r="K16" s="222"/>
      <c r="L16" s="55">
        <f>SUM(L8:L15)</f>
        <v>34172.6537321818</v>
      </c>
      <c r="M16" s="1"/>
      <c r="N16" s="1"/>
      <c r="O16" s="1"/>
      <c r="P16" s="5"/>
    </row>
    <row r="17" spans="1:16" ht="15.75" thickBot="1">
      <c r="A17" s="65">
        <v>3</v>
      </c>
      <c r="B17" s="66"/>
      <c r="C17" s="67"/>
      <c r="D17" s="205" t="s">
        <v>8</v>
      </c>
      <c r="E17" s="206"/>
      <c r="F17" s="206"/>
      <c r="G17" s="206"/>
      <c r="H17" s="206"/>
      <c r="I17" s="206"/>
      <c r="J17" s="206"/>
      <c r="K17" s="206"/>
      <c r="L17" s="207"/>
      <c r="M17" s="9"/>
      <c r="N17" s="8"/>
      <c r="O17" s="8"/>
      <c r="P17" s="8"/>
    </row>
    <row r="18" spans="1:16" ht="90">
      <c r="A18" s="49" t="s">
        <v>64</v>
      </c>
      <c r="B18" s="49" t="s">
        <v>13</v>
      </c>
      <c r="C18" s="31">
        <v>87450</v>
      </c>
      <c r="D18" s="25" t="s">
        <v>37</v>
      </c>
      <c r="E18" s="40" t="s">
        <v>3</v>
      </c>
      <c r="F18" s="40">
        <v>48</v>
      </c>
      <c r="G18" s="40">
        <f aca="true" t="shared" si="6" ref="G18:G24">M18*N18/100</f>
        <v>21.502572</v>
      </c>
      <c r="H18" s="40">
        <f aca="true" t="shared" si="7" ref="H18:H24">M18*O18/100</f>
        <v>54.937428</v>
      </c>
      <c r="I18" s="40">
        <f aca="true" t="shared" si="8" ref="I18:I24">J18-H18</f>
        <v>13.734357000000003</v>
      </c>
      <c r="J18" s="40">
        <f aca="true" t="shared" si="9" ref="J18:J24">SUM(H18+(H18*P18))</f>
        <v>68.671785</v>
      </c>
      <c r="K18" s="40">
        <f aca="true" t="shared" si="10" ref="K18:K24">G18+J18</f>
        <v>90.174357</v>
      </c>
      <c r="L18" s="39">
        <f aca="true" t="shared" si="11" ref="L18:L24">(G18+J18)*F18</f>
        <v>4328.369136</v>
      </c>
      <c r="M18" s="4">
        <v>76.44</v>
      </c>
      <c r="N18" s="2">
        <v>28.13</v>
      </c>
      <c r="O18" s="2">
        <v>71.87</v>
      </c>
      <c r="P18" s="3">
        <v>0.25</v>
      </c>
    </row>
    <row r="19" spans="1:16" ht="77.25">
      <c r="A19" s="49" t="s">
        <v>65</v>
      </c>
      <c r="B19" s="49" t="s">
        <v>13</v>
      </c>
      <c r="C19" s="31">
        <v>92759</v>
      </c>
      <c r="D19" s="25" t="s">
        <v>38</v>
      </c>
      <c r="E19" s="40" t="s">
        <v>12</v>
      </c>
      <c r="F19" s="40">
        <v>13.2</v>
      </c>
      <c r="G19" s="40">
        <f t="shared" si="6"/>
        <v>13.5563592686</v>
      </c>
      <c r="H19" s="40">
        <f t="shared" si="7"/>
        <v>3.7436407314000006</v>
      </c>
      <c r="I19" s="40">
        <f t="shared" si="8"/>
        <v>0.9359101828500003</v>
      </c>
      <c r="J19" s="40">
        <f t="shared" si="9"/>
        <v>4.679550914250001</v>
      </c>
      <c r="K19" s="40">
        <f t="shared" si="10"/>
        <v>18.23591018285</v>
      </c>
      <c r="L19" s="39">
        <f t="shared" si="11"/>
        <v>240.71401441361996</v>
      </c>
      <c r="M19" s="4">
        <v>17.3</v>
      </c>
      <c r="N19" s="2">
        <v>78.3604582</v>
      </c>
      <c r="O19" s="2">
        <f>100-N19</f>
        <v>21.639541800000003</v>
      </c>
      <c r="P19" s="3">
        <v>0.25</v>
      </c>
    </row>
    <row r="20" spans="1:16" ht="77.25">
      <c r="A20" s="49" t="s">
        <v>66</v>
      </c>
      <c r="B20" s="49" t="s">
        <v>13</v>
      </c>
      <c r="C20" s="31">
        <v>92762</v>
      </c>
      <c r="D20" s="25" t="s">
        <v>39</v>
      </c>
      <c r="E20" s="40" t="s">
        <v>12</v>
      </c>
      <c r="F20" s="40">
        <v>52</v>
      </c>
      <c r="G20" s="40">
        <f t="shared" si="6"/>
        <v>9.93526142336</v>
      </c>
      <c r="H20" s="40">
        <f t="shared" si="7"/>
        <v>4.6247385766399995</v>
      </c>
      <c r="I20" s="40">
        <f t="shared" si="8"/>
        <v>1.1561846441599997</v>
      </c>
      <c r="J20" s="40">
        <f t="shared" si="9"/>
        <v>5.780923220799999</v>
      </c>
      <c r="K20" s="40">
        <f t="shared" si="10"/>
        <v>15.716184644159998</v>
      </c>
      <c r="L20" s="39">
        <f t="shared" si="11"/>
        <v>817.24160149632</v>
      </c>
      <c r="M20" s="4">
        <v>14.56</v>
      </c>
      <c r="N20" s="2">
        <v>68.2366856</v>
      </c>
      <c r="O20" s="2">
        <f>100-N20</f>
        <v>31.7633144</v>
      </c>
      <c r="P20" s="3">
        <v>0.25</v>
      </c>
    </row>
    <row r="21" spans="1:16" ht="64.5">
      <c r="A21" s="49" t="s">
        <v>67</v>
      </c>
      <c r="B21" s="49" t="s">
        <v>13</v>
      </c>
      <c r="C21" s="31">
        <v>94966</v>
      </c>
      <c r="D21" s="25" t="s">
        <v>34</v>
      </c>
      <c r="E21" s="40" t="s">
        <v>7</v>
      </c>
      <c r="F21" s="40">
        <v>0.4</v>
      </c>
      <c r="G21" s="40">
        <f t="shared" si="6"/>
        <v>315.108489644</v>
      </c>
      <c r="H21" s="40">
        <f t="shared" si="7"/>
        <v>62.011510356</v>
      </c>
      <c r="I21" s="40">
        <f t="shared" si="8"/>
        <v>15.502877589000008</v>
      </c>
      <c r="J21" s="40">
        <f t="shared" si="9"/>
        <v>77.51438794500001</v>
      </c>
      <c r="K21" s="40">
        <f t="shared" si="10"/>
        <v>392.622877589</v>
      </c>
      <c r="L21" s="39">
        <f t="shared" si="11"/>
        <v>157.0491510356</v>
      </c>
      <c r="M21" s="4">
        <v>377.12</v>
      </c>
      <c r="N21" s="2">
        <f>100-O21</f>
        <v>83.5565575</v>
      </c>
      <c r="O21" s="2">
        <v>16.4434425</v>
      </c>
      <c r="P21" s="3">
        <v>0.25</v>
      </c>
    </row>
    <row r="22" spans="1:16" ht="39">
      <c r="A22" s="49" t="s">
        <v>68</v>
      </c>
      <c r="B22" s="49" t="s">
        <v>13</v>
      </c>
      <c r="C22" s="31">
        <v>92873</v>
      </c>
      <c r="D22" s="25" t="s">
        <v>42</v>
      </c>
      <c r="E22" s="40" t="s">
        <v>7</v>
      </c>
      <c r="F22" s="40">
        <v>0.4</v>
      </c>
      <c r="G22" s="40">
        <f t="shared" si="6"/>
        <v>49.8339749412</v>
      </c>
      <c r="H22" s="40">
        <f t="shared" si="7"/>
        <v>155.5160250588</v>
      </c>
      <c r="I22" s="40">
        <f t="shared" si="8"/>
        <v>38.879006264699996</v>
      </c>
      <c r="J22" s="40">
        <f t="shared" si="9"/>
        <v>194.3950313235</v>
      </c>
      <c r="K22" s="40">
        <f t="shared" si="10"/>
        <v>244.2290062647</v>
      </c>
      <c r="L22" s="39">
        <f t="shared" si="11"/>
        <v>97.69160250588</v>
      </c>
      <c r="M22" s="4">
        <v>205.35</v>
      </c>
      <c r="N22" s="2">
        <v>24.2678232</v>
      </c>
      <c r="O22" s="2">
        <f>100-N22</f>
        <v>75.7321768</v>
      </c>
      <c r="P22" s="3">
        <v>0.25</v>
      </c>
    </row>
    <row r="23" spans="1:16" ht="77.25">
      <c r="A23" s="49" t="s">
        <v>69</v>
      </c>
      <c r="B23" s="49" t="s">
        <v>13</v>
      </c>
      <c r="C23" s="31">
        <v>87893</v>
      </c>
      <c r="D23" s="25" t="s">
        <v>41</v>
      </c>
      <c r="E23" s="40" t="s">
        <v>3</v>
      </c>
      <c r="F23" s="40">
        <v>48</v>
      </c>
      <c r="G23" s="40">
        <f t="shared" si="6"/>
        <v>2.4779471188400004</v>
      </c>
      <c r="H23" s="40">
        <f t="shared" si="7"/>
        <v>4.05205288116</v>
      </c>
      <c r="I23" s="40">
        <f t="shared" si="8"/>
        <v>1.0130132202900004</v>
      </c>
      <c r="J23" s="40">
        <f t="shared" si="9"/>
        <v>5.06506610145</v>
      </c>
      <c r="K23" s="40">
        <f t="shared" si="10"/>
        <v>7.543013220290001</v>
      </c>
      <c r="L23" s="39">
        <f t="shared" si="11"/>
        <v>362.06463457392005</v>
      </c>
      <c r="M23" s="4">
        <v>6.53</v>
      </c>
      <c r="N23" s="2">
        <v>37.9471228</v>
      </c>
      <c r="O23" s="2">
        <f>100-N23</f>
        <v>62.0528772</v>
      </c>
      <c r="P23" s="3">
        <v>0.25</v>
      </c>
    </row>
    <row r="24" spans="1:16" ht="77.25">
      <c r="A24" s="49" t="s">
        <v>70</v>
      </c>
      <c r="B24" s="49" t="s">
        <v>13</v>
      </c>
      <c r="C24" s="31">
        <v>87369</v>
      </c>
      <c r="D24" s="25" t="s">
        <v>40</v>
      </c>
      <c r="E24" s="40" t="s">
        <v>7</v>
      </c>
      <c r="F24" s="40">
        <v>1.92</v>
      </c>
      <c r="G24" s="40">
        <f t="shared" si="6"/>
        <v>245.84941991195998</v>
      </c>
      <c r="H24" s="40">
        <f t="shared" si="7"/>
        <v>260.01058008804</v>
      </c>
      <c r="I24" s="40">
        <f t="shared" si="8"/>
        <v>65.00264502201003</v>
      </c>
      <c r="J24" s="40">
        <f t="shared" si="9"/>
        <v>325.01322511005003</v>
      </c>
      <c r="K24" s="40">
        <f t="shared" si="10"/>
        <v>570.86264502201</v>
      </c>
      <c r="L24" s="39">
        <f t="shared" si="11"/>
        <v>1096.0562784422593</v>
      </c>
      <c r="M24" s="4">
        <v>505.86</v>
      </c>
      <c r="N24" s="2">
        <v>48.6002886</v>
      </c>
      <c r="O24" s="2">
        <f>100-N24</f>
        <v>51.3997114</v>
      </c>
      <c r="P24" s="3">
        <v>0.25</v>
      </c>
    </row>
    <row r="25" spans="1:12" ht="15.75" thickBot="1">
      <c r="A25" s="49"/>
      <c r="B25" s="49"/>
      <c r="C25" s="31"/>
      <c r="D25" s="217" t="s">
        <v>15</v>
      </c>
      <c r="E25" s="218"/>
      <c r="F25" s="218"/>
      <c r="G25" s="218"/>
      <c r="H25" s="218"/>
      <c r="I25" s="218"/>
      <c r="J25" s="218"/>
      <c r="K25" s="219"/>
      <c r="L25" s="55">
        <f>SUM(L18:L24)</f>
        <v>7099.186418467599</v>
      </c>
    </row>
    <row r="26" spans="1:16" ht="15.75" thickBot="1">
      <c r="A26" s="65">
        <v>4</v>
      </c>
      <c r="B26" s="66"/>
      <c r="C26" s="67"/>
      <c r="D26" s="205" t="s">
        <v>17</v>
      </c>
      <c r="E26" s="206"/>
      <c r="F26" s="206"/>
      <c r="G26" s="206"/>
      <c r="H26" s="206"/>
      <c r="I26" s="206"/>
      <c r="J26" s="206"/>
      <c r="K26" s="206"/>
      <c r="L26" s="207"/>
      <c r="M26" s="7"/>
      <c r="N26" s="10"/>
      <c r="O26" s="10"/>
      <c r="P26" s="11"/>
    </row>
    <row r="27" spans="1:16" s="12" customFormat="1" ht="26.25">
      <c r="A27" s="49" t="s">
        <v>71</v>
      </c>
      <c r="B27" s="49" t="s">
        <v>27</v>
      </c>
      <c r="C27" s="21" t="s">
        <v>28</v>
      </c>
      <c r="D27" s="15" t="s">
        <v>29</v>
      </c>
      <c r="E27" s="47" t="s">
        <v>12</v>
      </c>
      <c r="F27" s="41">
        <v>7631.15</v>
      </c>
      <c r="G27" s="42">
        <v>16.4</v>
      </c>
      <c r="H27" s="42"/>
      <c r="I27" s="42"/>
      <c r="J27" s="42"/>
      <c r="K27" s="42">
        <f>G27</f>
        <v>16.4</v>
      </c>
      <c r="L27" s="43">
        <f>K27*F27</f>
        <v>125150.85999999999</v>
      </c>
      <c r="M27" s="16"/>
      <c r="N27" s="17"/>
      <c r="O27" s="17"/>
      <c r="P27" s="18"/>
    </row>
    <row r="28" spans="1:16" s="12" customFormat="1" ht="26.25">
      <c r="A28" s="49" t="s">
        <v>72</v>
      </c>
      <c r="B28" s="49" t="s">
        <v>27</v>
      </c>
      <c r="C28" s="21" t="s">
        <v>30</v>
      </c>
      <c r="D28" s="15" t="s">
        <v>31</v>
      </c>
      <c r="E28" s="47" t="s">
        <v>12</v>
      </c>
      <c r="F28" s="41">
        <v>7631.15</v>
      </c>
      <c r="G28" s="42"/>
      <c r="H28" s="42">
        <v>4.88</v>
      </c>
      <c r="I28" s="42">
        <v>1.22</v>
      </c>
      <c r="J28" s="42">
        <v>6.1</v>
      </c>
      <c r="K28" s="42">
        <f>J28</f>
        <v>6.1</v>
      </c>
      <c r="L28" s="43">
        <f>K28*F28</f>
        <v>46550.01499999999</v>
      </c>
      <c r="M28" s="16"/>
      <c r="N28" s="17"/>
      <c r="O28" s="17"/>
      <c r="P28" s="18"/>
    </row>
    <row r="29" spans="1:16" s="12" customFormat="1" ht="15.75" thickBot="1">
      <c r="A29" s="49"/>
      <c r="B29" s="49"/>
      <c r="C29" s="21"/>
      <c r="D29" s="220" t="s">
        <v>15</v>
      </c>
      <c r="E29" s="221"/>
      <c r="F29" s="221"/>
      <c r="G29" s="221"/>
      <c r="H29" s="221"/>
      <c r="I29" s="221"/>
      <c r="J29" s="221"/>
      <c r="K29" s="222"/>
      <c r="L29" s="56">
        <f>SUM(L27:L28)</f>
        <v>171700.87499999997</v>
      </c>
      <c r="M29" s="16"/>
      <c r="N29" s="17"/>
      <c r="O29" s="17"/>
      <c r="P29" s="18"/>
    </row>
    <row r="30" spans="1:17" ht="15.75" thickBot="1">
      <c r="A30" s="65">
        <v>5</v>
      </c>
      <c r="B30" s="66"/>
      <c r="C30" s="67"/>
      <c r="D30" s="205" t="s">
        <v>11</v>
      </c>
      <c r="E30" s="206"/>
      <c r="F30" s="206"/>
      <c r="G30" s="206"/>
      <c r="H30" s="206"/>
      <c r="I30" s="206"/>
      <c r="J30" s="206"/>
      <c r="K30" s="206"/>
      <c r="L30" s="207"/>
      <c r="M30" s="7"/>
      <c r="N30" s="10"/>
      <c r="O30" s="10"/>
      <c r="P30" s="11"/>
      <c r="Q30" s="6"/>
    </row>
    <row r="31" spans="1:16" s="12" customFormat="1" ht="26.25">
      <c r="A31" s="49" t="s">
        <v>73</v>
      </c>
      <c r="B31" s="34" t="s">
        <v>13</v>
      </c>
      <c r="C31" s="32">
        <v>94213</v>
      </c>
      <c r="D31" s="15" t="s">
        <v>18</v>
      </c>
      <c r="E31" s="42" t="s">
        <v>12</v>
      </c>
      <c r="F31" s="42">
        <v>734</v>
      </c>
      <c r="G31" s="42">
        <f>M31*N31/100</f>
        <v>79.9169356887</v>
      </c>
      <c r="H31" s="42">
        <f>M31*O31/100</f>
        <v>3.1830643113000026</v>
      </c>
      <c r="I31" s="42">
        <f>J31-H31</f>
        <v>0.7957660778250006</v>
      </c>
      <c r="J31" s="42">
        <f>SUM(H31+(H31*P31))</f>
        <v>3.978830389125003</v>
      </c>
      <c r="K31" s="42">
        <f>G31+J31</f>
        <v>83.895766077825</v>
      </c>
      <c r="L31" s="43">
        <f>(J31+G31)*F31</f>
        <v>61579.49230112355</v>
      </c>
      <c r="M31" s="13">
        <v>83.1</v>
      </c>
      <c r="N31" s="12">
        <v>96.1695977</v>
      </c>
      <c r="O31" s="12">
        <f>100-N31</f>
        <v>3.830402300000003</v>
      </c>
      <c r="P31" s="14">
        <v>0.25</v>
      </c>
    </row>
    <row r="32" spans="1:16" s="12" customFormat="1" ht="51.75">
      <c r="A32" s="69" t="s">
        <v>74</v>
      </c>
      <c r="B32" s="53" t="s">
        <v>13</v>
      </c>
      <c r="C32" s="32">
        <v>94231</v>
      </c>
      <c r="D32" s="15" t="s">
        <v>44</v>
      </c>
      <c r="E32" s="42" t="s">
        <v>43</v>
      </c>
      <c r="F32" s="42">
        <v>64</v>
      </c>
      <c r="G32" s="42">
        <v>95.43</v>
      </c>
      <c r="H32" s="42">
        <v>9.79</v>
      </c>
      <c r="I32" s="42">
        <f>J32-H32</f>
        <v>2.4475</v>
      </c>
      <c r="J32" s="42">
        <f>SUM(H32+(H32*P32))</f>
        <v>12.237499999999999</v>
      </c>
      <c r="K32" s="42">
        <f>G32+J32</f>
        <v>107.6675</v>
      </c>
      <c r="L32" s="43">
        <f>(J32+G32)*F32</f>
        <v>6890.72</v>
      </c>
      <c r="M32" s="13">
        <v>62.27</v>
      </c>
      <c r="N32" s="12">
        <v>90.7452117</v>
      </c>
      <c r="O32" s="12">
        <f>100-N32</f>
        <v>9.254788300000001</v>
      </c>
      <c r="P32" s="14">
        <v>0.25</v>
      </c>
    </row>
    <row r="33" spans="1:16" ht="15.75" thickBot="1">
      <c r="A33" s="50"/>
      <c r="B33" s="50"/>
      <c r="C33" s="31"/>
      <c r="D33" s="223" t="s">
        <v>15</v>
      </c>
      <c r="E33" s="224"/>
      <c r="F33" s="224"/>
      <c r="G33" s="224"/>
      <c r="H33" s="224"/>
      <c r="I33" s="224"/>
      <c r="J33" s="224"/>
      <c r="K33" s="225"/>
      <c r="L33" s="55">
        <f>SUM(L31:L32)</f>
        <v>68470.21230112355</v>
      </c>
      <c r="M33" s="4"/>
      <c r="N33" s="2"/>
      <c r="O33" s="2"/>
      <c r="P33" s="3">
        <v>0.25</v>
      </c>
    </row>
    <row r="34" spans="1:16" ht="15.75" thickBot="1">
      <c r="A34" s="65">
        <v>6</v>
      </c>
      <c r="B34" s="66"/>
      <c r="C34" s="67"/>
      <c r="D34" s="205" t="s">
        <v>10</v>
      </c>
      <c r="E34" s="206"/>
      <c r="F34" s="206"/>
      <c r="G34" s="206"/>
      <c r="H34" s="206"/>
      <c r="I34" s="206"/>
      <c r="J34" s="206"/>
      <c r="K34" s="206"/>
      <c r="L34" s="207"/>
      <c r="M34" s="7"/>
      <c r="N34" s="10"/>
      <c r="O34" s="10"/>
      <c r="P34" s="11">
        <v>0.25</v>
      </c>
    </row>
    <row r="35" spans="1:16" ht="102.75">
      <c r="A35" s="50" t="s">
        <v>75</v>
      </c>
      <c r="B35" s="50" t="s">
        <v>13</v>
      </c>
      <c r="C35" s="31">
        <v>102362</v>
      </c>
      <c r="D35" s="25" t="s">
        <v>45</v>
      </c>
      <c r="E35" s="38" t="s">
        <v>3</v>
      </c>
      <c r="F35" s="38">
        <v>204</v>
      </c>
      <c r="G35" s="38">
        <f>M35*N35/100</f>
        <v>136.77617541050003</v>
      </c>
      <c r="H35" s="38">
        <f>M35*O35/100</f>
        <v>33.97382458949998</v>
      </c>
      <c r="I35" s="38">
        <f>J35-H35</f>
        <v>8.493456147375</v>
      </c>
      <c r="J35" s="38">
        <f>SUM(H35+(H35*P35))</f>
        <v>42.46728073687498</v>
      </c>
      <c r="K35" s="38">
        <f>G35+J35</f>
        <v>179.243456147375</v>
      </c>
      <c r="L35" s="39">
        <f>(G35+J35)*F35</f>
        <v>36565.665054064506</v>
      </c>
      <c r="M35" s="4">
        <v>170.75</v>
      </c>
      <c r="N35" s="2">
        <v>80.1031774</v>
      </c>
      <c r="O35" s="2">
        <f>100-N35</f>
        <v>19.896822599999993</v>
      </c>
      <c r="P35" s="3">
        <v>0.25</v>
      </c>
    </row>
    <row r="36" spans="1:16" ht="15.75" thickBot="1">
      <c r="A36" s="50"/>
      <c r="B36" s="50"/>
      <c r="C36" s="31"/>
      <c r="D36" s="217" t="s">
        <v>15</v>
      </c>
      <c r="E36" s="218"/>
      <c r="F36" s="218"/>
      <c r="G36" s="218"/>
      <c r="H36" s="218"/>
      <c r="I36" s="218"/>
      <c r="J36" s="218"/>
      <c r="K36" s="219"/>
      <c r="L36" s="55">
        <f>SUM(L35)</f>
        <v>36565.665054064506</v>
      </c>
      <c r="M36" s="4"/>
      <c r="N36" s="2"/>
      <c r="O36" s="2"/>
      <c r="P36" s="3"/>
    </row>
    <row r="37" spans="1:16" ht="15.75" thickBot="1">
      <c r="A37" s="65">
        <v>7</v>
      </c>
      <c r="B37" s="66"/>
      <c r="C37" s="67"/>
      <c r="D37" s="205" t="s">
        <v>26</v>
      </c>
      <c r="E37" s="206"/>
      <c r="F37" s="206"/>
      <c r="G37" s="206"/>
      <c r="H37" s="206"/>
      <c r="I37" s="206"/>
      <c r="J37" s="206"/>
      <c r="K37" s="206"/>
      <c r="L37" s="207"/>
      <c r="M37" s="7"/>
      <c r="N37" s="10"/>
      <c r="O37" s="10"/>
      <c r="P37" s="11"/>
    </row>
    <row r="38" spans="1:16" ht="39" customHeight="1">
      <c r="A38" s="50" t="s">
        <v>76</v>
      </c>
      <c r="B38" s="50" t="s">
        <v>13</v>
      </c>
      <c r="C38" s="31">
        <v>102491</v>
      </c>
      <c r="D38" s="25" t="s">
        <v>46</v>
      </c>
      <c r="E38" s="38" t="s">
        <v>3</v>
      </c>
      <c r="F38" s="38">
        <v>704</v>
      </c>
      <c r="G38" s="38">
        <f>M38*N38/100</f>
        <v>11.05695653433</v>
      </c>
      <c r="H38" s="38">
        <f>M38*O38/100</f>
        <v>7.07304346567</v>
      </c>
      <c r="I38" s="38">
        <f>J38-H38</f>
        <v>1.7682608664175001</v>
      </c>
      <c r="J38" s="38">
        <f>SUM(H38+(H38*P38))</f>
        <v>8.8413043320875</v>
      </c>
      <c r="K38" s="38">
        <f>G38+J38</f>
        <v>19.898260866417502</v>
      </c>
      <c r="L38" s="39">
        <f>(G38+J38)*F38</f>
        <v>14008.375649957921</v>
      </c>
      <c r="M38" s="4">
        <v>18.13</v>
      </c>
      <c r="N38" s="2">
        <v>60.9870741</v>
      </c>
      <c r="O38" s="2">
        <f>100-N38</f>
        <v>39.0129259</v>
      </c>
      <c r="P38" s="3">
        <v>0.25</v>
      </c>
    </row>
    <row r="39" spans="1:16" ht="48.75" customHeight="1">
      <c r="A39" s="50" t="s">
        <v>77</v>
      </c>
      <c r="B39" s="50" t="s">
        <v>13</v>
      </c>
      <c r="C39" s="31">
        <v>102505</v>
      </c>
      <c r="D39" s="25" t="s">
        <v>23</v>
      </c>
      <c r="E39" s="38" t="s">
        <v>9</v>
      </c>
      <c r="F39" s="38">
        <v>200.5</v>
      </c>
      <c r="G39" s="38">
        <v>3.63</v>
      </c>
      <c r="H39" s="38">
        <v>5.81</v>
      </c>
      <c r="I39" s="38">
        <v>1.4525</v>
      </c>
      <c r="J39" s="38">
        <v>7.2625</v>
      </c>
      <c r="K39" s="38">
        <f>G39+J39</f>
        <v>10.8925</v>
      </c>
      <c r="L39" s="39">
        <f>(G39+J39)*F39</f>
        <v>2183.94625</v>
      </c>
      <c r="M39" s="4"/>
      <c r="N39" s="2"/>
      <c r="O39" s="2"/>
      <c r="P39" s="3"/>
    </row>
    <row r="40" spans="1:16" ht="15.75" thickBot="1">
      <c r="A40" s="50"/>
      <c r="B40" s="50"/>
      <c r="C40" s="31"/>
      <c r="D40" s="214" t="s">
        <v>15</v>
      </c>
      <c r="E40" s="215"/>
      <c r="F40" s="215"/>
      <c r="G40" s="215"/>
      <c r="H40" s="215"/>
      <c r="I40" s="215"/>
      <c r="J40" s="215"/>
      <c r="K40" s="216"/>
      <c r="L40" s="55">
        <f>SUM(L38:L39)</f>
        <v>16192.321899957922</v>
      </c>
      <c r="M40" s="4"/>
      <c r="N40" s="2"/>
      <c r="O40" s="2"/>
      <c r="P40" s="3"/>
    </row>
    <row r="41" spans="1:16" s="64" customFormat="1" ht="15.75" thickBot="1">
      <c r="A41" s="65">
        <v>8</v>
      </c>
      <c r="B41" s="66"/>
      <c r="C41" s="67"/>
      <c r="D41" s="211" t="s">
        <v>25</v>
      </c>
      <c r="E41" s="212"/>
      <c r="F41" s="212"/>
      <c r="G41" s="212"/>
      <c r="H41" s="212"/>
      <c r="I41" s="212"/>
      <c r="J41" s="212"/>
      <c r="K41" s="212"/>
      <c r="L41" s="213"/>
      <c r="M41" s="61"/>
      <c r="N41" s="62"/>
      <c r="O41" s="62"/>
      <c r="P41" s="63"/>
    </row>
    <row r="42" spans="1:16" ht="15">
      <c r="A42" s="50" t="s">
        <v>78</v>
      </c>
      <c r="B42" s="50" t="s">
        <v>13</v>
      </c>
      <c r="C42" s="31">
        <v>99814</v>
      </c>
      <c r="D42" s="25" t="s">
        <v>24</v>
      </c>
      <c r="E42" s="38" t="s">
        <v>3</v>
      </c>
      <c r="F42" s="38">
        <v>704</v>
      </c>
      <c r="G42" s="38">
        <v>0.46</v>
      </c>
      <c r="H42" s="38">
        <v>1.2</v>
      </c>
      <c r="I42" s="38">
        <v>0.3</v>
      </c>
      <c r="J42" s="38">
        <v>1.5</v>
      </c>
      <c r="K42" s="38">
        <f>J42+G42</f>
        <v>1.96</v>
      </c>
      <c r="L42" s="39">
        <f>K42*F42</f>
        <v>1379.84</v>
      </c>
      <c r="M42" s="4"/>
      <c r="N42" s="2"/>
      <c r="O42" s="2"/>
      <c r="P42" s="3"/>
    </row>
    <row r="43" spans="1:16" ht="15">
      <c r="A43" s="50"/>
      <c r="B43" s="50"/>
      <c r="C43" s="31"/>
      <c r="D43" s="214" t="s">
        <v>15</v>
      </c>
      <c r="E43" s="215"/>
      <c r="F43" s="215"/>
      <c r="G43" s="215"/>
      <c r="H43" s="215"/>
      <c r="I43" s="215"/>
      <c r="J43" s="215"/>
      <c r="K43" s="216"/>
      <c r="L43" s="55">
        <f>SUM(L41:L42)</f>
        <v>1379.84</v>
      </c>
      <c r="M43" s="4"/>
      <c r="N43" s="2"/>
      <c r="O43" s="2"/>
      <c r="P43" s="3"/>
    </row>
    <row r="44" spans="1:16" ht="15">
      <c r="A44" s="50"/>
      <c r="B44" s="50"/>
      <c r="C44" s="31"/>
      <c r="D44" s="54"/>
      <c r="E44" s="51"/>
      <c r="F44" s="51"/>
      <c r="G44" s="51"/>
      <c r="H44" s="51"/>
      <c r="I44" s="51"/>
      <c r="J44" s="51"/>
      <c r="K44" s="51"/>
      <c r="L44" s="52"/>
      <c r="M44" s="4"/>
      <c r="N44" s="2"/>
      <c r="O44" s="2"/>
      <c r="P44" s="2"/>
    </row>
    <row r="45" spans="1:16" ht="15.75" thickBot="1">
      <c r="A45" s="70"/>
      <c r="B45" s="70"/>
      <c r="C45" s="71"/>
      <c r="D45" s="208" t="s">
        <v>48</v>
      </c>
      <c r="E45" s="209"/>
      <c r="F45" s="209"/>
      <c r="G45" s="209"/>
      <c r="H45" s="209"/>
      <c r="I45" s="209"/>
      <c r="J45" s="209"/>
      <c r="K45" s="210"/>
      <c r="L45" s="72">
        <f>L6+L16+L25+L33+L36+L40+L29+L43</f>
        <v>336694.5044057954</v>
      </c>
      <c r="M45" s="4"/>
      <c r="N45" s="2"/>
      <c r="O45" s="2"/>
      <c r="P45" s="2"/>
    </row>
    <row r="46" spans="6:16" ht="15">
      <c r="F46" s="44"/>
      <c r="G46" s="45"/>
      <c r="H46" s="45"/>
      <c r="I46" s="45"/>
      <c r="J46" s="45"/>
      <c r="K46" s="45"/>
      <c r="L46" s="45"/>
      <c r="M46" s="4"/>
      <c r="N46" s="2"/>
      <c r="O46" s="2"/>
      <c r="P46" s="2"/>
    </row>
    <row r="47" spans="6:16" ht="15">
      <c r="F47" s="44"/>
      <c r="G47" s="45"/>
      <c r="H47" s="45"/>
      <c r="I47" s="45"/>
      <c r="J47" s="45"/>
      <c r="K47" s="45"/>
      <c r="L47" s="45"/>
      <c r="M47" s="4"/>
      <c r="N47" s="2"/>
      <c r="O47" s="2"/>
      <c r="P47" s="2"/>
    </row>
    <row r="48" spans="7:16" ht="15">
      <c r="G48" s="45"/>
      <c r="H48" s="45"/>
      <c r="I48" s="45"/>
      <c r="J48" s="45"/>
      <c r="K48" s="45"/>
      <c r="L48" s="45"/>
      <c r="M48" s="4"/>
      <c r="N48" s="2"/>
      <c r="O48" s="2"/>
      <c r="P48" s="2"/>
    </row>
    <row r="49" spans="7:16" ht="15">
      <c r="G49" s="45"/>
      <c r="H49" s="45"/>
      <c r="I49" s="45"/>
      <c r="J49" s="45"/>
      <c r="K49" s="45"/>
      <c r="L49" s="45"/>
      <c r="M49" s="4"/>
      <c r="N49" s="2"/>
      <c r="O49" s="2"/>
      <c r="P49" s="2"/>
    </row>
    <row r="50" spans="7:16" ht="15">
      <c r="G50" s="45"/>
      <c r="H50" s="45"/>
      <c r="I50" s="45"/>
      <c r="J50" s="45"/>
      <c r="K50" s="45"/>
      <c r="L50" s="45"/>
      <c r="M50" s="4"/>
      <c r="N50" s="2"/>
      <c r="O50" s="2"/>
      <c r="P50" s="2"/>
    </row>
    <row r="51" spans="7:16" ht="15">
      <c r="G51" s="45"/>
      <c r="H51" s="45"/>
      <c r="I51" s="45"/>
      <c r="J51" s="45"/>
      <c r="K51" s="45"/>
      <c r="L51" s="45"/>
      <c r="M51" s="4"/>
      <c r="N51" s="2"/>
      <c r="O51" s="2"/>
      <c r="P51" s="2"/>
    </row>
    <row r="52" spans="7:16" ht="15">
      <c r="G52" s="45"/>
      <c r="H52" s="45"/>
      <c r="I52" s="45"/>
      <c r="J52" s="45"/>
      <c r="K52" s="45"/>
      <c r="L52" s="45"/>
      <c r="M52" s="4"/>
      <c r="N52" s="2"/>
      <c r="O52" s="2"/>
      <c r="P52" s="2"/>
    </row>
    <row r="53" spans="3:16" ht="15">
      <c r="C53" s="203" t="s">
        <v>84</v>
      </c>
      <c r="D53" s="203"/>
      <c r="G53" s="204" t="s">
        <v>86</v>
      </c>
      <c r="H53" s="204"/>
      <c r="I53" s="204"/>
      <c r="J53" s="204"/>
      <c r="K53" s="45"/>
      <c r="L53" s="45"/>
      <c r="M53" s="4"/>
      <c r="N53" s="2"/>
      <c r="O53" s="2"/>
      <c r="P53" s="2"/>
    </row>
    <row r="54" spans="3:16" ht="15">
      <c r="C54" s="203" t="s">
        <v>85</v>
      </c>
      <c r="D54" s="203"/>
      <c r="G54" s="204" t="s">
        <v>87</v>
      </c>
      <c r="H54" s="204"/>
      <c r="I54" s="204"/>
      <c r="J54" s="204"/>
      <c r="K54" s="45"/>
      <c r="L54" s="45"/>
      <c r="M54" s="4"/>
      <c r="N54" s="2"/>
      <c r="O54" s="2"/>
      <c r="P54" s="2"/>
    </row>
    <row r="55" spans="7:13" ht="15">
      <c r="G55" s="204" t="s">
        <v>88</v>
      </c>
      <c r="H55" s="204"/>
      <c r="I55" s="204"/>
      <c r="J55" s="204"/>
      <c r="K55" s="45"/>
      <c r="L55" s="45"/>
      <c r="M55" s="4"/>
    </row>
    <row r="56" spans="7:13" ht="15">
      <c r="G56" s="45"/>
      <c r="H56" s="45"/>
      <c r="I56" s="45"/>
      <c r="J56" s="45"/>
      <c r="K56" s="45"/>
      <c r="L56" s="45"/>
      <c r="M56" s="4"/>
    </row>
    <row r="57" spans="7:13" ht="15">
      <c r="G57" s="45"/>
      <c r="H57" s="45"/>
      <c r="I57" s="45"/>
      <c r="J57" s="45"/>
      <c r="K57" s="45"/>
      <c r="L57" s="45"/>
      <c r="M57" s="4"/>
    </row>
    <row r="58" spans="7:13" ht="15">
      <c r="G58" s="45"/>
      <c r="H58" s="45"/>
      <c r="I58" s="45"/>
      <c r="J58" s="45"/>
      <c r="K58" s="45"/>
      <c r="L58" s="45"/>
      <c r="M58" s="4"/>
    </row>
    <row r="59" spans="7:13" ht="15">
      <c r="G59" s="45"/>
      <c r="H59" s="45"/>
      <c r="I59" s="45"/>
      <c r="J59" s="45"/>
      <c r="K59" s="45"/>
      <c r="L59" s="45"/>
      <c r="M59" s="4"/>
    </row>
    <row r="60" spans="7:13" ht="15">
      <c r="G60" s="45"/>
      <c r="H60" s="45"/>
      <c r="I60" s="45"/>
      <c r="J60" s="45"/>
      <c r="K60" s="45"/>
      <c r="L60" s="45"/>
      <c r="M60" s="4"/>
    </row>
  </sheetData>
  <sheetProtection/>
  <mergeCells count="25">
    <mergeCell ref="C1:J1"/>
    <mergeCell ref="J2:L2"/>
    <mergeCell ref="A2:I2"/>
    <mergeCell ref="D16:K16"/>
    <mergeCell ref="D36:K36"/>
    <mergeCell ref="D6:K6"/>
    <mergeCell ref="D7:L7"/>
    <mergeCell ref="D26:L26"/>
    <mergeCell ref="D30:L30"/>
    <mergeCell ref="C53:D53"/>
    <mergeCell ref="D25:K25"/>
    <mergeCell ref="D40:K40"/>
    <mergeCell ref="D29:K29"/>
    <mergeCell ref="D33:K33"/>
    <mergeCell ref="D34:L34"/>
    <mergeCell ref="C54:D54"/>
    <mergeCell ref="G53:J53"/>
    <mergeCell ref="G54:J54"/>
    <mergeCell ref="G55:J55"/>
    <mergeCell ref="D4:L4"/>
    <mergeCell ref="D45:K45"/>
    <mergeCell ref="D37:L37"/>
    <mergeCell ref="D41:L41"/>
    <mergeCell ref="D43:K43"/>
    <mergeCell ref="D17:L17"/>
  </mergeCells>
  <printOptions/>
  <pageMargins left="0.5905511811023623" right="0.5118110236220472" top="1.4875" bottom="0.7874015748031497" header="0.31496062992125984" footer="0.31496062992125984"/>
  <pageSetup horizontalDpi="600" verticalDpi="600" orientation="portrait" paperSize="9" scale="70" r:id="rId2"/>
  <headerFooter>
    <oddHeader>&amp;C&amp;G
</oddHeader>
    <oddFooter>&amp;C
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Obras</dc:creator>
  <cp:keywords/>
  <dc:description/>
  <cp:lastModifiedBy>Usuário</cp:lastModifiedBy>
  <cp:lastPrinted>2021-09-14T15:24:30Z</cp:lastPrinted>
  <dcterms:created xsi:type="dcterms:W3CDTF">2021-07-05T11:37:42Z</dcterms:created>
  <dcterms:modified xsi:type="dcterms:W3CDTF">2021-09-23T13:09:18Z</dcterms:modified>
  <cp:category/>
  <cp:version/>
  <cp:contentType/>
  <cp:contentStatus/>
</cp:coreProperties>
</file>